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7400" windowHeight="11955" firstSheet="1" activeTab="3"/>
  </bookViews>
  <sheets>
    <sheet name="Resumen Capítulos" sheetId="20" r:id="rId1"/>
    <sheet name="Valores Atípicos" sheetId="22" r:id="rId2"/>
    <sheet name="Inejecución" sheetId="21" r:id="rId3"/>
    <sheet name="Estabilidad Presupuestaria" sheetId="16" r:id="rId4"/>
    <sheet name="Regla de Gasto 1" sheetId="19" r:id="rId5"/>
    <sheet name="Regla de Gasto 2" sheetId="17" r:id="rId6"/>
    <sheet name="Hoja1" sheetId="23" r:id="rId7"/>
  </sheets>
  <externalReferences>
    <externalReference r:id="rId8"/>
  </externalReferences>
  <calcPr calcId="124519"/>
</workbook>
</file>

<file path=xl/calcChain.xml><?xml version="1.0" encoding="utf-8"?>
<calcChain xmlns="http://schemas.openxmlformats.org/spreadsheetml/2006/main">
  <c r="K27" i="17"/>
  <c r="D64" i="21"/>
  <c r="D61"/>
  <c r="D60"/>
  <c r="D59"/>
  <c r="D98" l="1"/>
  <c r="D103"/>
  <c r="C32" l="1"/>
  <c r="G82" i="19"/>
  <c r="G26" i="17" s="1"/>
  <c r="G11"/>
  <c r="G95" i="19"/>
  <c r="G35" i="17" s="1"/>
  <c r="G67" i="19"/>
  <c r="G54"/>
  <c r="G24" i="17"/>
  <c r="L38" i="19"/>
  <c r="G36"/>
  <c r="G18" i="17" s="1"/>
  <c r="G15" i="19"/>
  <c r="G14"/>
  <c r="E43" i="16"/>
  <c r="C52" i="21"/>
  <c r="D32"/>
  <c r="E32"/>
  <c r="D23"/>
  <c r="C23"/>
  <c r="E23" s="1"/>
  <c r="D14"/>
  <c r="C14"/>
  <c r="E14" s="1"/>
  <c r="C2" i="22"/>
  <c r="B99" s="1"/>
  <c r="E35" i="20"/>
  <c r="D30"/>
  <c r="E30" s="1"/>
  <c r="D24"/>
  <c r="E24" s="1"/>
  <c r="E14"/>
  <c r="E11"/>
  <c r="D11"/>
  <c r="J29" i="16"/>
  <c r="J69"/>
  <c r="J68"/>
  <c r="J66"/>
  <c r="J67"/>
  <c r="J65"/>
  <c r="I69"/>
  <c r="I68"/>
  <c r="I66"/>
  <c r="I67"/>
  <c r="I65"/>
  <c r="J30"/>
  <c r="J28"/>
  <c r="J31"/>
  <c r="J27"/>
  <c r="I31"/>
  <c r="I30"/>
  <c r="I29"/>
  <c r="I28"/>
  <c r="I27"/>
  <c r="I26"/>
  <c r="F84"/>
  <c r="E84"/>
  <c r="G84" s="1"/>
  <c r="F82"/>
  <c r="F80"/>
  <c r="E80"/>
  <c r="G80" s="1"/>
  <c r="F74"/>
  <c r="I74" i="22"/>
  <c r="I66"/>
  <c r="I73" s="1"/>
  <c r="I61"/>
  <c r="I65" s="1"/>
  <c r="E40" i="16" s="1"/>
  <c r="I57" i="22"/>
  <c r="I60" s="1"/>
  <c r="I51"/>
  <c r="I56" s="1"/>
  <c r="I79"/>
  <c r="C54" i="21" s="1"/>
  <c r="I45" i="22"/>
  <c r="I50" s="1"/>
  <c r="E35" i="16"/>
  <c r="E31"/>
  <c r="E27"/>
  <c r="G93" i="19"/>
  <c r="G33" i="17" s="1"/>
  <c r="C2"/>
  <c r="F22" s="1"/>
  <c r="C2" i="19"/>
  <c r="H5" s="1"/>
  <c r="C2" i="16"/>
  <c r="E8" s="1"/>
  <c r="C2" i="21"/>
  <c r="B46" s="1"/>
  <c r="I43" i="22"/>
  <c r="L125" i="19"/>
  <c r="L124"/>
  <c r="L123"/>
  <c r="L122"/>
  <c r="L127" s="1"/>
  <c r="H74" i="22"/>
  <c r="G74"/>
  <c r="F74"/>
  <c r="E74"/>
  <c r="E79" s="1"/>
  <c r="C25" i="21" s="1"/>
  <c r="D74" i="22"/>
  <c r="C74"/>
  <c r="C79" s="1"/>
  <c r="C16" i="21" s="1"/>
  <c r="H66" i="22"/>
  <c r="H73" s="1"/>
  <c r="D33" i="21" s="1"/>
  <c r="G66" i="22"/>
  <c r="G73" s="1"/>
  <c r="C33" i="21" s="1"/>
  <c r="F66" i="22"/>
  <c r="E66"/>
  <c r="E73" s="1"/>
  <c r="C24" i="21" s="1"/>
  <c r="C66" i="22"/>
  <c r="C73" s="1"/>
  <c r="C15" i="21" s="1"/>
  <c r="D66" i="22"/>
  <c r="H61"/>
  <c r="G61"/>
  <c r="F61"/>
  <c r="E61"/>
  <c r="E65" s="1"/>
  <c r="C22" i="21" s="1"/>
  <c r="D61" i="22"/>
  <c r="C61"/>
  <c r="C65" s="1"/>
  <c r="C13" i="21" s="1"/>
  <c r="H57" i="22"/>
  <c r="H60" s="1"/>
  <c r="D30" i="21" s="1"/>
  <c r="G57" i="22"/>
  <c r="F57"/>
  <c r="F60" s="1"/>
  <c r="D21" i="21" s="1"/>
  <c r="E57" i="22"/>
  <c r="C57"/>
  <c r="D57"/>
  <c r="H51"/>
  <c r="G51"/>
  <c r="F51"/>
  <c r="E51"/>
  <c r="D51"/>
  <c r="D56" s="1"/>
  <c r="D11" i="21" s="1"/>
  <c r="C51" i="22"/>
  <c r="H45"/>
  <c r="H50" s="1"/>
  <c r="D28" i="21" s="1"/>
  <c r="G45" i="22"/>
  <c r="G50" s="1"/>
  <c r="C28" i="21" s="1"/>
  <c r="F45" i="22"/>
  <c r="E45"/>
  <c r="D45"/>
  <c r="C45"/>
  <c r="E43"/>
  <c r="B23" i="20"/>
  <c r="B39"/>
  <c r="C23"/>
  <c r="C39"/>
  <c r="B6"/>
  <c r="C6"/>
  <c r="H79" i="22"/>
  <c r="D34" i="21" s="1"/>
  <c r="G79" i="22"/>
  <c r="C34" i="21" s="1"/>
  <c r="F79" i="22"/>
  <c r="D25" i="21" s="1"/>
  <c r="D79" i="22"/>
  <c r="D16" i="21" s="1"/>
  <c r="F73" i="22"/>
  <c r="D24" i="21" s="1"/>
  <c r="D73" i="22"/>
  <c r="D15" i="21" s="1"/>
  <c r="D65" i="22"/>
  <c r="D13" i="21" s="1"/>
  <c r="H65" i="22"/>
  <c r="D31" i="21" s="1"/>
  <c r="G65" i="22"/>
  <c r="C31" i="21" s="1"/>
  <c r="F65" i="22"/>
  <c r="D22" i="21" s="1"/>
  <c r="D60" i="22"/>
  <c r="D12" i="21" s="1"/>
  <c r="C60" i="22"/>
  <c r="C12" i="21" s="1"/>
  <c r="G60" i="22"/>
  <c r="C30" i="21" s="1"/>
  <c r="E60" i="22"/>
  <c r="C21" i="21" s="1"/>
  <c r="C56" i="22"/>
  <c r="C11" i="21" s="1"/>
  <c r="H56" i="22"/>
  <c r="D29" i="21" s="1"/>
  <c r="G56" i="22"/>
  <c r="C29" i="21" s="1"/>
  <c r="F56" i="22"/>
  <c r="D20" i="21" s="1"/>
  <c r="E56" i="22"/>
  <c r="C20" i="21" s="1"/>
  <c r="D50" i="22"/>
  <c r="D10" i="21" s="1"/>
  <c r="C50" i="22"/>
  <c r="C10" i="21" s="1"/>
  <c r="F50" i="22"/>
  <c r="D19" i="21" s="1"/>
  <c r="E50" i="22"/>
  <c r="C19" i="21" s="1"/>
  <c r="E87" i="22"/>
  <c r="E88"/>
  <c r="E89"/>
  <c r="E93"/>
  <c r="C119"/>
  <c r="C118"/>
  <c r="C117"/>
  <c r="E102"/>
  <c r="E101"/>
  <c r="E100"/>
  <c r="E95"/>
  <c r="C109" s="1"/>
  <c r="D119" s="1"/>
  <c r="E94"/>
  <c r="L42" i="19"/>
  <c r="L41"/>
  <c r="L40"/>
  <c r="L39"/>
  <c r="L126"/>
  <c r="G22"/>
  <c r="G17" i="17" s="1"/>
  <c r="G120" i="19"/>
  <c r="G91"/>
  <c r="G31" i="17" s="1"/>
  <c r="C82" i="21"/>
  <c r="C83"/>
  <c r="C81"/>
  <c r="E59"/>
  <c r="E71"/>
  <c r="E70"/>
  <c r="E69"/>
  <c r="E66"/>
  <c r="E65"/>
  <c r="E64"/>
  <c r="E61"/>
  <c r="E60"/>
  <c r="E51" i="16"/>
  <c r="D25" i="20"/>
  <c r="E25" s="1"/>
  <c r="D26"/>
  <c r="E26" s="1"/>
  <c r="D27"/>
  <c r="E27" s="1"/>
  <c r="D28"/>
  <c r="E28" s="1"/>
  <c r="D31"/>
  <c r="E31" s="1"/>
  <c r="D34"/>
  <c r="E34" s="1"/>
  <c r="D35"/>
  <c r="D13"/>
  <c r="E13" s="1"/>
  <c r="D14"/>
  <c r="D17"/>
  <c r="E17" s="1"/>
  <c r="D18"/>
  <c r="E18" s="1"/>
  <c r="D8"/>
  <c r="E8" s="1"/>
  <c r="D9"/>
  <c r="E9" s="1"/>
  <c r="D10"/>
  <c r="E10" s="1"/>
  <c r="D7"/>
  <c r="E7" s="1"/>
  <c r="G42" i="17"/>
  <c r="G53" s="1"/>
  <c r="G99" i="19"/>
  <c r="G97"/>
  <c r="G37" i="17" s="1"/>
  <c r="G96" i="19"/>
  <c r="G36" i="17" s="1"/>
  <c r="G92" i="19"/>
  <c r="G32" i="17" s="1"/>
  <c r="G94" i="19"/>
  <c r="G34" i="17" s="1"/>
  <c r="E82" i="16"/>
  <c r="G82" s="1"/>
  <c r="E74"/>
  <c r="E71"/>
  <c r="E72" s="1"/>
  <c r="E68"/>
  <c r="E69" s="1"/>
  <c r="E65"/>
  <c r="E66" s="1"/>
  <c r="E45"/>
  <c r="E39"/>
  <c r="C36" i="20"/>
  <c r="B36"/>
  <c r="C19"/>
  <c r="B19"/>
  <c r="C32"/>
  <c r="B32"/>
  <c r="C15"/>
  <c r="B15"/>
  <c r="C29"/>
  <c r="B29"/>
  <c r="B33" s="1"/>
  <c r="C12"/>
  <c r="B12"/>
  <c r="B16" s="1"/>
  <c r="G25" i="17"/>
  <c r="G13"/>
  <c r="G10"/>
  <c r="G9"/>
  <c r="G8"/>
  <c r="G7"/>
  <c r="G39"/>
  <c r="G52" s="1"/>
  <c r="C108" i="22"/>
  <c r="D118"/>
  <c r="E118" s="1"/>
  <c r="C107"/>
  <c r="D117" s="1"/>
  <c r="D36" i="20"/>
  <c r="B58" i="21"/>
  <c r="C43" i="22"/>
  <c r="E52" i="16"/>
  <c r="B9" i="21"/>
  <c r="B63"/>
  <c r="B34" i="22"/>
  <c r="B86"/>
  <c r="G43" l="1"/>
  <c r="B16"/>
  <c r="B25"/>
  <c r="E117"/>
  <c r="E120" s="1"/>
  <c r="B92"/>
  <c r="E119"/>
  <c r="D19" i="20"/>
  <c r="E19" s="1"/>
  <c r="D15"/>
  <c r="C16"/>
  <c r="E11" i="16" s="1"/>
  <c r="L43" i="19"/>
  <c r="G52"/>
  <c r="G15" i="17"/>
  <c r="G14"/>
  <c r="H90" i="19"/>
  <c r="B18" i="21"/>
  <c r="B79"/>
  <c r="B68"/>
  <c r="B27"/>
  <c r="G74" i="16"/>
  <c r="C76" i="21"/>
  <c r="D83" s="1"/>
  <c r="F72" i="16" s="1"/>
  <c r="G71" s="1"/>
  <c r="C75" i="21"/>
  <c r="D82" s="1"/>
  <c r="E82" s="1"/>
  <c r="C74"/>
  <c r="D81" s="1"/>
  <c r="F66" i="16" s="1"/>
  <c r="J62" s="1"/>
  <c r="F69"/>
  <c r="J63" s="1"/>
  <c r="E81" i="21"/>
  <c r="E11"/>
  <c r="E34"/>
  <c r="E33"/>
  <c r="E31"/>
  <c r="E30"/>
  <c r="E29"/>
  <c r="E28"/>
  <c r="E25"/>
  <c r="E24"/>
  <c r="E22"/>
  <c r="E21"/>
  <c r="E20"/>
  <c r="E19"/>
  <c r="E16"/>
  <c r="E15"/>
  <c r="E13"/>
  <c r="E12"/>
  <c r="E10"/>
  <c r="C42"/>
  <c r="D52" s="1"/>
  <c r="E52" s="1"/>
  <c r="H30" i="17"/>
  <c r="H5"/>
  <c r="E36" i="20"/>
  <c r="C33"/>
  <c r="E10" i="16" s="1"/>
  <c r="C37" i="20"/>
  <c r="E88" i="16"/>
  <c r="D32" i="20"/>
  <c r="E32" s="1"/>
  <c r="D29"/>
  <c r="E29" s="1"/>
  <c r="B37"/>
  <c r="E46" i="16"/>
  <c r="C53" i="21"/>
  <c r="E44" i="16"/>
  <c r="C51" i="21"/>
  <c r="E15" i="20"/>
  <c r="E36" i="16"/>
  <c r="C50" i="21"/>
  <c r="G38" i="17"/>
  <c r="G40" s="1"/>
  <c r="B20" i="20"/>
  <c r="E32" i="16"/>
  <c r="C49" i="21"/>
  <c r="E58" i="16"/>
  <c r="B40" i="20"/>
  <c r="B41"/>
  <c r="D12"/>
  <c r="E12" s="1"/>
  <c r="C48" i="21"/>
  <c r="E28" i="16"/>
  <c r="G98" i="19"/>
  <c r="C40" i="20"/>
  <c r="C20"/>
  <c r="C41"/>
  <c r="D16" l="1"/>
  <c r="E16" s="1"/>
  <c r="E83" i="21"/>
  <c r="E12" i="16"/>
  <c r="F65"/>
  <c r="C38" i="21"/>
  <c r="D48" s="1"/>
  <c r="F28" i="16" s="1"/>
  <c r="G16" i="17"/>
  <c r="G20" s="1"/>
  <c r="G23" s="1"/>
  <c r="G27" s="1"/>
  <c r="G51" s="1"/>
  <c r="G50" s="1"/>
  <c r="C39" i="21"/>
  <c r="D49" s="1"/>
  <c r="E49" s="1"/>
  <c r="C44"/>
  <c r="D54" s="1"/>
  <c r="F52" i="16" s="1"/>
  <c r="F51" s="1"/>
  <c r="G51" s="1"/>
  <c r="C40" i="21"/>
  <c r="D50" s="1"/>
  <c r="E50" s="1"/>
  <c r="J64" i="16"/>
  <c r="J70" s="1"/>
  <c r="F71"/>
  <c r="F68"/>
  <c r="G65"/>
  <c r="E84" i="21"/>
  <c r="G68" i="16"/>
  <c r="G87" s="1"/>
  <c r="C43" i="21"/>
  <c r="D53" s="1"/>
  <c r="E53" s="1"/>
  <c r="C41"/>
  <c r="D51" s="1"/>
  <c r="F40" i="16" s="1"/>
  <c r="F39" s="1"/>
  <c r="G39" s="1"/>
  <c r="F46"/>
  <c r="F45" s="1"/>
  <c r="G45" s="1"/>
  <c r="F44"/>
  <c r="F43" s="1"/>
  <c r="G43" s="1"/>
  <c r="D33" i="20"/>
  <c r="E33" s="1"/>
  <c r="D37"/>
  <c r="E37" s="1"/>
  <c r="D20"/>
  <c r="E20" s="1"/>
  <c r="E48" i="21" l="1"/>
  <c r="F32" i="16"/>
  <c r="F31" s="1"/>
  <c r="G31" s="1"/>
  <c r="E54" i="21"/>
  <c r="F88" i="16"/>
  <c r="E16" s="1"/>
  <c r="F36"/>
  <c r="F35" s="1"/>
  <c r="G35" s="1"/>
  <c r="E51" i="21"/>
  <c r="F27" i="16"/>
  <c r="G27" s="1"/>
  <c r="J26" l="1"/>
  <c r="J32" s="1"/>
  <c r="G57"/>
  <c r="E55" i="21"/>
  <c r="G118" i="19" s="1"/>
  <c r="G106" s="1"/>
  <c r="G41" i="17" s="1"/>
  <c r="G44" s="1"/>
  <c r="K43" s="1"/>
  <c r="G88" i="16"/>
  <c r="F58"/>
  <c r="E15" s="1"/>
  <c r="E14" s="1"/>
  <c r="E18" s="1"/>
  <c r="E20" s="1"/>
  <c r="G46" i="17" l="1"/>
  <c r="G136" i="19"/>
  <c r="G47" i="17"/>
  <c r="G58" i="16"/>
</calcChain>
</file>

<file path=xl/comments1.xml><?xml version="1.0" encoding="utf-8"?>
<comments xmlns="http://schemas.openxmlformats.org/spreadsheetml/2006/main">
  <authors>
    <author>Valued Acer Customer</author>
  </authors>
  <commentList>
    <comment ref="B118" authorId="0">
      <text>
        <r>
          <rPr>
            <b/>
            <sz val="8"/>
            <color indexed="81"/>
            <rFont val="Tahoma"/>
            <family val="2"/>
          </rPr>
          <t>Se puede incluir Inejecución de Gastos u otros ajustes que procedan según SEC-95</t>
        </r>
        <r>
          <rPr>
            <sz val="8"/>
            <color indexed="81"/>
            <rFont val="Tahoma"/>
            <family val="2"/>
          </rPr>
          <t xml:space="preserve">
</t>
        </r>
      </text>
    </comment>
  </commentList>
</comments>
</file>

<file path=xl/comments2.xml><?xml version="1.0" encoding="utf-8"?>
<comments xmlns="http://schemas.openxmlformats.org/spreadsheetml/2006/main">
  <authors>
    <author>Valued Acer Customer</author>
  </authors>
  <commentList>
    <comment ref="B50" authorId="0">
      <text>
        <r>
          <rPr>
            <b/>
            <sz val="8"/>
            <color indexed="81"/>
            <rFont val="Tahoma"/>
            <family val="2"/>
          </rPr>
          <t>Limite Regla de gasto + Intereses de la deuda + Gastos financiados con fondos finalistas de otras AAPP´s</t>
        </r>
        <r>
          <rPr>
            <sz val="8"/>
            <color indexed="81"/>
            <rFont val="Tahoma"/>
            <family val="2"/>
          </rPr>
          <t xml:space="preserve">
</t>
        </r>
      </text>
    </comment>
  </commentList>
</comments>
</file>

<file path=xl/sharedStrings.xml><?xml version="1.0" encoding="utf-8"?>
<sst xmlns="http://schemas.openxmlformats.org/spreadsheetml/2006/main" count="562" uniqueCount="254">
  <si>
    <t>INGRESOS</t>
  </si>
  <si>
    <t>DENOMINACION</t>
  </si>
  <si>
    <t>CÁLCULO DEL GASTO COMPUTABLE</t>
  </si>
  <si>
    <t xml:space="preserve">(+) Capítulo 1: Gastos de personal </t>
  </si>
  <si>
    <t xml:space="preserve">(+) Capitulo 3: Gastos financieros </t>
  </si>
  <si>
    <t xml:space="preserve">(+) Capítulo 2: Compra de bienes y servicios </t>
  </si>
  <si>
    <t xml:space="preserve">(-) Intereses de la deuda computados en capítulo 3 de gastos financieros </t>
  </si>
  <si>
    <t>(+) Capítulo 4: Transferencias corrientes</t>
  </si>
  <si>
    <t>(+) Capítulo 6: Inversiones</t>
  </si>
  <si>
    <t>(+) Capítulo 7: Transferencias de capital</t>
  </si>
  <si>
    <t>(-) Gastos financiados con fondos finalistas prodedente de otras AAPP´s</t>
  </si>
  <si>
    <t>Total</t>
  </si>
  <si>
    <t>CONCEPTOS</t>
  </si>
  <si>
    <t>Ingresos no financieros (capítulos  1  a  7)</t>
  </si>
  <si>
    <t>Gastos no financieros   (capítulos  1  a  7)</t>
  </si>
  <si>
    <t>Superávit (+) ó déficit (-)  no financiero del Presupuesto  (1-2)</t>
  </si>
  <si>
    <t>Ajustes</t>
  </si>
  <si>
    <t>Gastos     (ver anexo  I)</t>
  </si>
  <si>
    <t>Ingresos  (ver anexo  I)</t>
  </si>
  <si>
    <t>Capacidad (+) ó necesidad (-) de financiación  (3+4)</t>
  </si>
  <si>
    <t>EQUIVALENCIA ENTRE EL SALDO DEL PRESUPUESTO Y EL SALDO DE CONTABILIDAD NACIONAL</t>
  </si>
  <si>
    <t>AYUNTAMIENTO DE _____________</t>
  </si>
  <si>
    <t>GASTOS</t>
  </si>
  <si>
    <t>DESCRIPCIÓN DE LA OPERACION</t>
  </si>
  <si>
    <t>CONTABILIDAD PRESUPUESTARIA</t>
  </si>
  <si>
    <t>AJUSTES</t>
  </si>
  <si>
    <t>CONTABILIDAD NACIONAL</t>
  </si>
  <si>
    <t xml:space="preserve">(1) + (2) </t>
  </si>
  <si>
    <t>I</t>
  </si>
  <si>
    <t>Gastos de personal</t>
  </si>
  <si>
    <t>II</t>
  </si>
  <si>
    <t>Gastos bienes corrientes</t>
  </si>
  <si>
    <t>III</t>
  </si>
  <si>
    <t>Gastos financieros</t>
  </si>
  <si>
    <t>IV</t>
  </si>
  <si>
    <t>Transferencias corrientes</t>
  </si>
  <si>
    <t>VI</t>
  </si>
  <si>
    <t>Inversiones reales</t>
  </si>
  <si>
    <t>VII</t>
  </si>
  <si>
    <t>Transferencias capital</t>
  </si>
  <si>
    <t>TOTAL  AJUSTES:   (+) Más déficit    (-) Menos déficit</t>
  </si>
  <si>
    <t>%  Inejecución</t>
  </si>
  <si>
    <t>Impuestos directos</t>
  </si>
  <si>
    <t>Impuestos indirectos</t>
  </si>
  <si>
    <t>Tasas y otros ingresos</t>
  </si>
  <si>
    <t>V</t>
  </si>
  <si>
    <t>Ingresos patrimoniales</t>
  </si>
  <si>
    <t>Enajena. inversiones reales</t>
  </si>
  <si>
    <t>TOTAL  AJUSTES:   (+) Menos déficit    (-) Más déficit</t>
  </si>
  <si>
    <t>Intereses Prestamo 1 con CCM</t>
  </si>
  <si>
    <t>Intereses Prestamo 1 con Caja Rural</t>
  </si>
  <si>
    <t>Intereses Prestamo 2 con CCM</t>
  </si>
  <si>
    <t>Intereses Prestamo 2 con Caja Rural</t>
  </si>
  <si>
    <t>Intereses Prestamo 3 con CCM</t>
  </si>
  <si>
    <t>Intereses Prestamo 3 con Caja Rural</t>
  </si>
  <si>
    <t>CÁLCULO DEL GASTO COMPUTABLE AYTO _______________</t>
  </si>
  <si>
    <t>(+) Cambios Normativos que supongan incrementos permanentes de la recaudación (Potestativo)</t>
  </si>
  <si>
    <t>Incremento de la recaudación por subida de</t>
  </si>
  <si>
    <t>Incremento de la recaudación por subida tipos IBI</t>
  </si>
  <si>
    <t>Incremento de la recaudación por subida tipos IVTM</t>
  </si>
  <si>
    <t>Incremento de la recaudación por subida de TASAS AGUA</t>
  </si>
  <si>
    <t>Incremento de la recaudación por subida de TASAS BASURA</t>
  </si>
  <si>
    <t>Decremento de la recaudación por bajada tipos IBI</t>
  </si>
  <si>
    <t>Decremento de la recaudación por bajada tipos IVTM</t>
  </si>
  <si>
    <t>Decremento de la recaudación por bajada de TASAS AGUA</t>
  </si>
  <si>
    <t>Decremento de la recaudación por bajada de TASAS BASURA</t>
  </si>
  <si>
    <t>(-) Cambios Normativos que supongan decrementos permanentes de la recaudación (Obligatorio)</t>
  </si>
  <si>
    <t>Decremento de la recaudación por bajada de</t>
  </si>
  <si>
    <t>(c ) Gasto computable incrementado por la tasa de referencia
 (a*(1+b))</t>
  </si>
  <si>
    <t>(d) Limite de la Regla de Gasto</t>
  </si>
  <si>
    <t>GASTOS PRESUPUESTARIOS</t>
  </si>
  <si>
    <t>INGRESOS PRESUPUESTARIOS</t>
  </si>
  <si>
    <t>1. Gastos de personal</t>
  </si>
  <si>
    <t>1. Impuestos directos</t>
  </si>
  <si>
    <t>2. Gastos en bienes corrientes y servicios</t>
  </si>
  <si>
    <t>2. Impuestos indirectos</t>
  </si>
  <si>
    <t>3. Gastos financieros</t>
  </si>
  <si>
    <t>3. Tasas  otros ingresos</t>
  </si>
  <si>
    <t>4. Transfer. Corrientes</t>
  </si>
  <si>
    <t>4. Transf.  corrientes</t>
  </si>
  <si>
    <t>6. Inversiones reales</t>
  </si>
  <si>
    <t>5. Ingresos patrimoniales</t>
  </si>
  <si>
    <t>7. Transfer. de capital</t>
  </si>
  <si>
    <t>8. Activos financieros</t>
  </si>
  <si>
    <t>7. Transf.  de capital</t>
  </si>
  <si>
    <t>9. Pasivos financieros</t>
  </si>
  <si>
    <t>8. Activos financieiros</t>
  </si>
  <si>
    <t>9. Pasivos financieiros</t>
  </si>
  <si>
    <t xml:space="preserve">           TOTAL</t>
  </si>
  <si>
    <t>TOTAL GASTO CAPITAL</t>
  </si>
  <si>
    <t>TOTAL GASTOS FINANCIEROS</t>
  </si>
  <si>
    <t>TOTAL INGRESO CORRIENTE</t>
  </si>
  <si>
    <t>TOTAL GASTO CORRIENTE</t>
  </si>
  <si>
    <t>TOTAL INGRESO CAPITAL</t>
  </si>
  <si>
    <t>TOTAL INGRESOS FINANCIEROS</t>
  </si>
  <si>
    <t>TOTAL GASTOS NO FINANCIEROS</t>
  </si>
  <si>
    <t>TOTAL INGRESOS NO FINANCIEROS</t>
  </si>
  <si>
    <t>Variación</t>
  </si>
  <si>
    <t>Absoluta</t>
  </si>
  <si>
    <t>Relativa</t>
  </si>
  <si>
    <t>(1)</t>
  </si>
  <si>
    <t>(2)</t>
  </si>
  <si>
    <t>ANEXO I  AJUSTES CORPORACIÓN</t>
  </si>
  <si>
    <t>Otros (especificar)</t>
  </si>
  <si>
    <t>(-) Enajenación de terrenos y demás inversiones reales</t>
  </si>
  <si>
    <t>(+/-) Inversiones realizadas por cuenta de una Corporación Local</t>
  </si>
  <si>
    <t>(+/-) Ejecución de Avales</t>
  </si>
  <si>
    <t>(+) Aportaciones de capital</t>
  </si>
  <si>
    <t>(+/-) Asunción y cancelación de deudas</t>
  </si>
  <si>
    <t>(+/-) Gastos realizados pendientes de aplicar al presupuesto</t>
  </si>
  <si>
    <t>(+/-) Pagos a socios privados realizados en el marco de las Asociaciones
 Público Privadas</t>
  </si>
  <si>
    <t>(+/-) Adquisiciones a pago aplazado</t>
  </si>
  <si>
    <t>(+/-) Arrendamiento Financiero</t>
  </si>
  <si>
    <t>(+) Prestamos</t>
  </si>
  <si>
    <t>(-) Mecanismo Extraordinario de pago a proveedores 2012</t>
  </si>
  <si>
    <t xml:space="preserve"> (+/-) Ajustes SEC 95</t>
  </si>
  <si>
    <t xml:space="preserve">Suma de Gastos no Financieros (Cap 1 a 7): </t>
  </si>
  <si>
    <t xml:space="preserve">Empleos no Financieros (Cap 1 a 7)- Interese de la deuda: </t>
  </si>
  <si>
    <t>(+/-) Ajustes según SEC</t>
  </si>
  <si>
    <t>(-) Pagos por transferencias y otras operaciones internas a otras entidades que integran la Corporación Local</t>
  </si>
  <si>
    <t>Equilibrio: Ingreso-gasto 
corriente</t>
  </si>
  <si>
    <t>(a) Total Gasto Computable(a=1+2-3-4)</t>
  </si>
  <si>
    <t>(+) Cambios Normativos que supongan incrementos permanentes de la recaudación (Potestativo)Art 12.4 LOEPSF</t>
  </si>
  <si>
    <t>(-) Cambios Normativos que supongan decrementos permanentes de la recaudación (Obligatorio)Art 12.4 LOEPSF</t>
  </si>
  <si>
    <t>Equilibrio: Ingreso-(gasto
 corriente + Cap IX)</t>
  </si>
  <si>
    <t>(f) Cumplimiento/Incumplimiento Regla de Gasto (d &gt;= e)</t>
  </si>
  <si>
    <t>(h)LIMITE DEL GASTO NO FINANCIERO (TECHO DE GASTO): (h=d+11+12)</t>
  </si>
  <si>
    <t>Ver Guía de la IGAE sobre el Cálculo de la Regla de Gasto</t>
  </si>
  <si>
    <t>Ver Manual de Cálculo del Déficit en Contabilidad Nacional adaptado a las CCLL´s</t>
  </si>
  <si>
    <t>Obligaciones reconocidas</t>
  </si>
  <si>
    <t>Cap. 1</t>
  </si>
  <si>
    <t>Cap. 2</t>
  </si>
  <si>
    <t>Cap. 3</t>
  </si>
  <si>
    <t>Cap. 4</t>
  </si>
  <si>
    <t>Cap. 6</t>
  </si>
  <si>
    <t>Cap. 7</t>
  </si>
  <si>
    <t>Cálculo media de porcentajes de inejución.</t>
  </si>
  <si>
    <t>Capítulos</t>
  </si>
  <si>
    <t xml:space="preserve">% </t>
  </si>
  <si>
    <t>Ajuste</t>
  </si>
  <si>
    <t>Inejecución</t>
  </si>
  <si>
    <t>TOTAL AJUSTE</t>
  </si>
  <si>
    <t>F) Ajuste por inejecución (GASTOS)</t>
  </si>
  <si>
    <t>F) Ajuste por inejecución (INGRESOS)</t>
  </si>
  <si>
    <t>RECAUDACIÓN NETA: Ejer cte+cerrado</t>
  </si>
  <si>
    <t>Nota: los ajustes de inejecución se han adaptado a los nuevos criterios comunicados por la IGAE al COSITAL</t>
  </si>
  <si>
    <t>Los Ajustes de Inejecución se aplicarán tanto para el cálculo de la Estabilidad Presupuestaria como para la Regla de Gasto</t>
  </si>
  <si>
    <t>Créditos Iniciales
(n-3)</t>
  </si>
  <si>
    <t>Créditos Iniciales
 (n-2)</t>
  </si>
  <si>
    <t>Créditos Iniciales
 (n-1)</t>
  </si>
  <si>
    <t>Previsiones    Iniciales (n-2)</t>
  </si>
  <si>
    <t>Previsiones    Iniciales (n-3)</t>
  </si>
  <si>
    <t>Previsiones    Iniciales (n-1)</t>
  </si>
  <si>
    <t>(+/-) Grado de Ejecución del Gasto</t>
  </si>
  <si>
    <t>Subvenciones UE: Cap I</t>
  </si>
  <si>
    <t>Subvenciones Estado: Cap I</t>
  </si>
  <si>
    <t>Subvenciones JCCM: Cap I</t>
  </si>
  <si>
    <t>Subvenciones Diputación : Cap I</t>
  </si>
  <si>
    <t>Subvenciones otras AAPP : Cap I</t>
  </si>
  <si>
    <t>Subvenciones UE: Cap II</t>
  </si>
  <si>
    <t>Subvenciones Estado: Cap II</t>
  </si>
  <si>
    <t>Subvenciones JCCM: Cap II</t>
  </si>
  <si>
    <t>Subvenciones Diputación : Cap II</t>
  </si>
  <si>
    <t>Subvenciones otras AAPP : Cap II</t>
  </si>
  <si>
    <t>Subvenciones UE: Cap VI</t>
  </si>
  <si>
    <t>Subvenciones Estado: Cap VI</t>
  </si>
  <si>
    <t>Subvenciones JCCM: Cap VI</t>
  </si>
  <si>
    <t>Subvenciones Diputación : Cap VI</t>
  </si>
  <si>
    <t>Subvenciones otras AAPP : Cap VI</t>
  </si>
  <si>
    <t>Gasto Subvencionado según
 el ente concedente</t>
  </si>
  <si>
    <t>UE</t>
  </si>
  <si>
    <t>Estado</t>
  </si>
  <si>
    <t>CCAA</t>
  </si>
  <si>
    <t>DIPUTACION</t>
  </si>
  <si>
    <t>OTRAS AAPP</t>
  </si>
  <si>
    <t>CAP.</t>
  </si>
  <si>
    <t>ORN</t>
  </si>
  <si>
    <t>CI</t>
  </si>
  <si>
    <t>Personal (inicial)</t>
  </si>
  <si>
    <t>(-) Financiado por AA. PP.</t>
  </si>
  <si>
    <t>(-) Gastos extraordinarios</t>
  </si>
  <si>
    <t>(+/-) OPA</t>
  </si>
  <si>
    <t>Importe neto</t>
  </si>
  <si>
    <t>Bienes y servicios (inicial)</t>
  </si>
  <si>
    <t>Financieros (inicial)</t>
  </si>
  <si>
    <t>(-) Intereses de la deuda</t>
  </si>
  <si>
    <t>(-) Otros gastos financieros</t>
  </si>
  <si>
    <t>Transf. Corrientes (inicial)</t>
  </si>
  <si>
    <t>Inversiones reales (inicial)</t>
  </si>
  <si>
    <t>(-) Financiado con Enaj. Inv.</t>
  </si>
  <si>
    <t>(-) Inv. para otras AA. PP.</t>
  </si>
  <si>
    <t>Transf. de capital (inicial)</t>
  </si>
  <si>
    <t>AÑO</t>
  </si>
  <si>
    <t xml:space="preserve">PRESUPUESTO </t>
  </si>
  <si>
    <t xml:space="preserve">Presupuesto
 </t>
  </si>
  <si>
    <t>Obligaciones reconocidas o Previsiones de OR</t>
  </si>
  <si>
    <t xml:space="preserve">Previsiones          (n) </t>
  </si>
  <si>
    <t>Obligaciones reconocidas
(Sin Valores Atípicos)</t>
  </si>
  <si>
    <t>Créditos Iniciales
(n-1) (Sin Valores Atípicos)</t>
  </si>
  <si>
    <t>Créditos Iniciales
(n-2) (Sin Valores Atípicos)</t>
  </si>
  <si>
    <t>Créditos Iniciales
(n-3) (Sin Valores Atípicos)</t>
  </si>
  <si>
    <t>Presupuesto</t>
  </si>
  <si>
    <t xml:space="preserve">
Obligaciones Reconocidas o Previsión de OR </t>
  </si>
  <si>
    <t xml:space="preserve">Presupuesto
</t>
  </si>
  <si>
    <r>
      <t>6</t>
    </r>
    <r>
      <rPr>
        <u/>
        <sz val="11"/>
        <rFont val="Calibri"/>
        <family val="2"/>
      </rPr>
      <t>.</t>
    </r>
    <r>
      <rPr>
        <sz val="11"/>
        <rFont val="Calibri"/>
        <family val="2"/>
      </rPr>
      <t xml:space="preserve"> Enajen.inversiónes reales</t>
    </r>
  </si>
  <si>
    <t>Nota: cubrir solo las celdas amarillas</t>
  </si>
  <si>
    <t>2.- Gastos financiados con el Pago a Proveedores</t>
  </si>
  <si>
    <t>4.- Enajenación de Terrenos: gastos financiados con derechos procedentes de la enajenación de terrenos e inversiones 
reales reconocidos en el mismo ejercicio, dado que en el cálculo del gasto computable se considera la inversión neta.</t>
  </si>
  <si>
    <t>5.- OPA: Acredores por Operaciones Pendientes de Aplicar al Presupuesto (cta 413)</t>
  </si>
  <si>
    <t>6.- Intereses de la Deuda y otros gastos Financieros: son gastos que no tienen el carácter de gasto computable.</t>
  </si>
  <si>
    <t>7.- Inversiones para otras AAPP: son gastos que no tienen el carácter de gasto computable en contabilidad nacional</t>
  </si>
  <si>
    <t>8.- IRC con RTGFA: Incorporaciones de remanentes de crédito financiadas con RTGFA siempre que este no proceda de un Prestamo</t>
  </si>
  <si>
    <t>(-) IRC con RTGFA</t>
  </si>
  <si>
    <r>
      <t xml:space="preserve">En porcentaje de Ingresos no financieros </t>
    </r>
    <r>
      <rPr>
        <sz val="11"/>
        <color indexed="8"/>
        <rFont val="Calibri"/>
        <family val="2"/>
      </rPr>
      <t>(5/1)</t>
    </r>
  </si>
  <si>
    <t>(+/-) Otros</t>
  </si>
  <si>
    <t xml:space="preserve">(+/-)Inejecución de gasto </t>
  </si>
  <si>
    <t>3.- Financiación por AAPP: gastos financiados con subvenciones finalistas procedentes de la Unión Europea o de otras Administraciones públicas, dado que estos gastos no se incluyen en el cálculo del gasto computable para la determinación de la regla de gasto</t>
  </si>
  <si>
    <t>1.- Gastos Extraordinarios: gastos de naturaleza extraordinaria derivados de situaciones de emergencia, acontecimientos catastróficos, indemnizaciones abonadas en virtud de sentencias judiciales y similares.</t>
  </si>
  <si>
    <t>El ajuste de inejecución en la Regla de Gastos es obligatorio.</t>
  </si>
  <si>
    <t>(+/-)Inejecución de ingresos</t>
  </si>
  <si>
    <t>(+/-) Inejecución de ingresos</t>
  </si>
  <si>
    <t>(+) Liquidación PTE 2008</t>
  </si>
  <si>
    <t>(+) Liquidación PTE 2009</t>
  </si>
  <si>
    <t>(+) Liquidación PTE 2011</t>
  </si>
  <si>
    <t>(+/-) Ingresos de UE</t>
  </si>
  <si>
    <t xml:space="preserve">Resumen </t>
  </si>
  <si>
    <t>Ajustes SEC (95)</t>
  </si>
  <si>
    <t>OBSERVACIONES</t>
  </si>
  <si>
    <t>(-) Inversión realizada por EELL para otra AAPP</t>
  </si>
  <si>
    <t>(+) Inversión realizada por otra AAPP para el EELL</t>
  </si>
  <si>
    <t>(+/-) Ajuste Recaudación Cap 1</t>
  </si>
  <si>
    <t>(+/-) Ajuste Recaudación Cap 2</t>
  </si>
  <si>
    <t>(+/-) Ajuste Recaudación Cap 3</t>
  </si>
  <si>
    <t>Créditos Iniciales      (n) 
Sin Valores Atípicos</t>
  </si>
  <si>
    <t>5. Fondo de Contingencia</t>
  </si>
  <si>
    <t>Cap. 5</t>
  </si>
  <si>
    <t>Fondo de Contingencia</t>
  </si>
  <si>
    <t>(+) Capítulo 5: Fondo de Contingencia</t>
  </si>
  <si>
    <t xml:space="preserve">               (+) Capítulo 5: Fondo de Contingencia</t>
  </si>
  <si>
    <t>(+) Gastos Inversiones financieramente sostenibles</t>
  </si>
  <si>
    <t>Inversión para abastecimiento de agua</t>
  </si>
  <si>
    <t>Inversión para alumbrado público</t>
  </si>
  <si>
    <t>Inversión para ________</t>
  </si>
  <si>
    <t>(d) LIMITE DE LA REGLA DE GASTO (c+5-6+7)</t>
  </si>
  <si>
    <t>(e) Total Gasto Computable(e=8+9-10-11)</t>
  </si>
  <si>
    <t>(+) Gasto computable de la Liquidación financiado con Superavit para Inversiones financieramente sostenibles</t>
  </si>
  <si>
    <t>http://www.igae.pap.minhap.gob.es/sitios/igae/es-ES/ContabilidadNacional/InformacionGeneral/Documents/Manual_AATT/ManualCCLL1Edicion2006b.pdf</t>
  </si>
  <si>
    <t>http://www.igae.pap.minhap.gob.es/sitios/igae/es-ES/ContabilidadNacional/InformacionGeneral/Documents/Manual_AATT/Regla_de_gasto_CCLL_noviembre_2014.pdf</t>
  </si>
  <si>
    <t>(+) Intereses de la deuda (año 2015)</t>
  </si>
  <si>
    <t>(+) Gastos financiados con fondos finalistas procedentes de otras AAPP´s
 (año 2015)</t>
  </si>
  <si>
    <t>(g) Porcentaje de Variación Gasto Computable 2015 y 2016 ((e/a)-1)
antes de aplicar la tasa de referencia de crecimiento del PIB y los cambios normativos</t>
  </si>
  <si>
    <t>Nota: Para el cálculo de la Inejecución del Presupuesto de Gastos es imprescindible tener en cuenta los Valores Atípicos. 
En el Manual para el Calculo de la Regla de Gasto 2ª edición (hoja 8) se explicaba que para el cálculo del grado de Ejecución se tendría en cuenta los creditos Inicales y las Obligaciones Reconocidas de los últimos tres ejercicios una vez eliminados los valores atípicos. Si bien, en la 3ª edición de este manual nada se dice al respecto, se mantiene este criterio al ser uno de las posibles interpretaciones para el cálculo del grado de ejecución del Presupuesto de gastos e ingresos.
Según la Intrepretación de la IGAE sobre este tema se consideran Valores Atípicos aquellos valores muy distintos del resto que hacen que la media aritmética no sea representativa del grupo de valores considerado. Los valores atípicos a considerar según la IGAE y según la interpretación del Departamento de Asisntecia a Municipios serían:</t>
  </si>
  <si>
    <t xml:space="preserve">(b)Tasa de referencia de crecimiento del PIB para el año </t>
  </si>
  <si>
    <t xml:space="preserve">
</t>
  </si>
</sst>
</file>

<file path=xl/styles.xml><?xml version="1.0" encoding="utf-8"?>
<styleSheet xmlns="http://schemas.openxmlformats.org/spreadsheetml/2006/main">
  <numFmts count="9">
    <numFmt numFmtId="7" formatCode="#,##0.00\ &quot;€&quot;;\-#,##0.00\ &quot;€&quot;"/>
    <numFmt numFmtId="8" formatCode="#,##0.00\ &quot;€&quot;;[Red]\-#,##0.00\ &quot;€&quot;"/>
    <numFmt numFmtId="44" formatCode="_-* #,##0.00\ &quot;€&quot;_-;\-* #,##0.00\ &quot;€&quot;_-;_-* &quot;-&quot;??\ &quot;€&quot;_-;_-@_-"/>
    <numFmt numFmtId="43" formatCode="_-* #,##0.00\ _€_-;\-* #,##0.00\ _€_-;_-* &quot;-&quot;??\ _€_-;_-@_-"/>
    <numFmt numFmtId="164" formatCode="#,##0.00_ ;[Red]\-#,##0.00\ "/>
    <numFmt numFmtId="165" formatCode="#,##0.00\ &quot;€&quot;"/>
    <numFmt numFmtId="166" formatCode="#,##0.00\ _€"/>
    <numFmt numFmtId="167" formatCode="_-* #,##0.00\ &quot;€&quot;"/>
    <numFmt numFmtId="168" formatCode="#,##0.00_ ;\-#,##0.00\ "/>
  </numFmts>
  <fonts count="32">
    <font>
      <sz val="11"/>
      <color theme="1"/>
      <name val="Calibri"/>
      <family val="2"/>
      <scheme val="minor"/>
    </font>
    <font>
      <sz val="10"/>
      <name val="Arial"/>
      <family val="2"/>
    </font>
    <font>
      <sz val="8"/>
      <color indexed="81"/>
      <name val="Tahoma"/>
      <family val="2"/>
    </font>
    <font>
      <b/>
      <sz val="8"/>
      <color indexed="81"/>
      <name val="Tahoma"/>
      <family val="2"/>
    </font>
    <font>
      <sz val="9"/>
      <color indexed="8"/>
      <name val="Arial"/>
      <family val="2"/>
    </font>
    <font>
      <b/>
      <sz val="9"/>
      <color indexed="8"/>
      <name val="Arial"/>
      <family val="2"/>
    </font>
    <font>
      <sz val="10"/>
      <name val="Arial"/>
      <family val="2"/>
    </font>
    <font>
      <sz val="11"/>
      <name val="Calibri"/>
      <family val="2"/>
    </font>
    <font>
      <u/>
      <sz val="11"/>
      <name val="Calibri"/>
      <family val="2"/>
    </font>
    <font>
      <sz val="11"/>
      <color indexed="8"/>
      <name val="Calibri"/>
      <family val="2"/>
    </font>
    <font>
      <b/>
      <sz val="10"/>
      <color indexed="8"/>
      <name val="MS Sans Serif"/>
      <family val="2"/>
    </font>
    <font>
      <sz val="10"/>
      <color indexed="8"/>
      <name val="MS Sans Serif"/>
      <family val="2"/>
    </font>
    <font>
      <sz val="11"/>
      <color theme="1"/>
      <name val="Calibri"/>
      <family val="2"/>
      <scheme val="minor"/>
    </font>
    <font>
      <sz val="11"/>
      <color theme="0"/>
      <name val="Calibri"/>
      <family val="2"/>
      <scheme val="minor"/>
    </font>
    <font>
      <u/>
      <sz val="11"/>
      <color theme="10"/>
      <name val="Calibri"/>
      <family val="2"/>
    </font>
    <font>
      <sz val="11"/>
      <color rgb="FFFF0000"/>
      <name val="Calibri"/>
      <family val="2"/>
      <scheme val="minor"/>
    </font>
    <font>
      <b/>
      <sz val="11"/>
      <color theme="1"/>
      <name val="Calibri"/>
      <family val="2"/>
      <scheme val="minor"/>
    </font>
    <font>
      <sz val="9"/>
      <color theme="1"/>
      <name val="Arial"/>
      <family val="2"/>
    </font>
    <font>
      <b/>
      <sz val="10"/>
      <color theme="0"/>
      <name val="Arial"/>
      <family val="2"/>
    </font>
    <font>
      <sz val="12"/>
      <color rgb="FFFF0000"/>
      <name val="Times New Roman"/>
      <family val="1"/>
    </font>
    <font>
      <sz val="11"/>
      <name val="Calibri"/>
      <family val="2"/>
      <scheme val="minor"/>
    </font>
    <font>
      <b/>
      <sz val="11"/>
      <name val="Calibri"/>
      <family val="2"/>
      <scheme val="minor"/>
    </font>
    <font>
      <sz val="9"/>
      <name val="Calibri"/>
      <family val="2"/>
      <scheme val="minor"/>
    </font>
    <font>
      <b/>
      <sz val="10"/>
      <name val="Calibri"/>
      <family val="2"/>
      <scheme val="minor"/>
    </font>
    <font>
      <sz val="12"/>
      <name val="Calibri"/>
      <family val="2"/>
      <scheme val="minor"/>
    </font>
    <font>
      <b/>
      <sz val="12"/>
      <name val="Calibri"/>
      <family val="2"/>
      <scheme val="minor"/>
    </font>
    <font>
      <b/>
      <sz val="10"/>
      <color theme="1"/>
      <name val="Arial"/>
      <family val="2"/>
    </font>
    <font>
      <sz val="11"/>
      <color rgb="FF3366FF"/>
      <name val="Calibri"/>
      <family val="2"/>
      <scheme val="minor"/>
    </font>
    <font>
      <b/>
      <sz val="11"/>
      <color rgb="FF3366FF"/>
      <name val="Calibri"/>
      <family val="2"/>
      <scheme val="minor"/>
    </font>
    <font>
      <u/>
      <sz val="11"/>
      <color theme="10"/>
      <name val="Calibri"/>
      <family val="2"/>
      <scheme val="minor"/>
    </font>
    <font>
      <b/>
      <sz val="9"/>
      <color theme="1"/>
      <name val="Arial"/>
      <family val="2"/>
    </font>
    <font>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CCCC"/>
        <bgColor indexed="64"/>
      </patternFill>
    </fill>
    <fill>
      <patternFill patternType="solid">
        <fgColor rgb="FFC0C0C0"/>
        <bgColor indexed="64"/>
      </patternFill>
    </fill>
    <fill>
      <patternFill patternType="solid">
        <fgColor rgb="FFA6A6A6"/>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bottom style="medium">
        <color indexed="8"/>
      </bottom>
      <diagonal/>
    </border>
    <border>
      <left/>
      <right style="medium">
        <color indexed="8"/>
      </right>
      <top style="medium">
        <color indexed="8"/>
      </top>
      <bottom/>
      <diagonal/>
    </border>
    <border>
      <left style="thin">
        <color indexed="64"/>
      </left>
      <right/>
      <top/>
      <bottom/>
      <diagonal/>
    </border>
    <border>
      <left style="thin">
        <color indexed="64"/>
      </left>
      <right style="medium">
        <color indexed="64"/>
      </right>
      <top style="double">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ck">
        <color indexed="64"/>
      </top>
      <bottom style="double">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64"/>
      </right>
      <top style="medium">
        <color indexed="64"/>
      </top>
      <bottom style="double">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7">
    <xf numFmtId="0" fontId="0" fillId="0" borderId="0"/>
    <xf numFmtId="0" fontId="1" fillId="0" borderId="0" applyFont="0" applyFill="0" applyBorder="0" applyAlignment="0" applyProtection="0"/>
    <xf numFmtId="0" fontId="14" fillId="0" borderId="0" applyNumberFormat="0" applyFill="0" applyBorder="0" applyAlignment="0" applyProtection="0">
      <alignment vertical="top"/>
      <protection locked="0"/>
    </xf>
    <xf numFmtId="43" fontId="12" fillId="0" borderId="0" applyFont="0" applyFill="0" applyBorder="0" applyAlignment="0" applyProtection="0"/>
    <xf numFmtId="44" fontId="12" fillId="0" borderId="0" applyFont="0" applyFill="0" applyBorder="0" applyAlignment="0" applyProtection="0"/>
    <xf numFmtId="0" fontId="6" fillId="0" borderId="0"/>
    <xf numFmtId="9" fontId="12" fillId="0" borderId="0" applyFont="0" applyFill="0" applyBorder="0" applyAlignment="0" applyProtection="0"/>
  </cellStyleXfs>
  <cellXfs count="368">
    <xf numFmtId="0" fontId="0" fillId="0" borderId="0" xfId="0"/>
    <xf numFmtId="165" fontId="17" fillId="0" borderId="0" xfId="0" applyNumberFormat="1" applyFont="1" applyFill="1" applyBorder="1" applyAlignment="1" applyProtection="1">
      <alignment horizontal="right" vertical="center"/>
      <protection locked="0"/>
    </xf>
    <xf numFmtId="0" fontId="18" fillId="0" borderId="0" xfId="0" applyFont="1" applyFill="1" applyAlignment="1" applyProtection="1">
      <alignment horizontal="left" vertical="center"/>
      <protection locked="0"/>
    </xf>
    <xf numFmtId="0" fontId="13" fillId="0" borderId="0" xfId="0" applyFont="1" applyFill="1" applyProtection="1">
      <protection locked="0"/>
    </xf>
    <xf numFmtId="0" fontId="0" fillId="0" borderId="0" xfId="0" applyProtection="1">
      <protection locked="0"/>
    </xf>
    <xf numFmtId="0" fontId="0" fillId="0" borderId="1" xfId="0" applyBorder="1" applyProtection="1">
      <protection locked="0"/>
    </xf>
    <xf numFmtId="0" fontId="16" fillId="0" borderId="0" xfId="0" applyFont="1" applyProtection="1">
      <protection locked="0"/>
    </xf>
    <xf numFmtId="165" fontId="0" fillId="0" borderId="0" xfId="0" applyNumberFormat="1" applyProtection="1">
      <protection locked="0"/>
    </xf>
    <xf numFmtId="10" fontId="12" fillId="0" borderId="0" xfId="6" applyNumberFormat="1" applyFont="1"/>
    <xf numFmtId="44" fontId="12" fillId="0" borderId="0" xfId="1" applyNumberFormat="1" applyFont="1"/>
    <xf numFmtId="8" fontId="12" fillId="0" borderId="0" xfId="1" applyNumberFormat="1" applyFont="1"/>
    <xf numFmtId="8" fontId="12" fillId="0" borderId="0" xfId="6" applyNumberFormat="1" applyFont="1"/>
    <xf numFmtId="0" fontId="16" fillId="0" borderId="0" xfId="0" applyFont="1"/>
    <xf numFmtId="44" fontId="16" fillId="0" borderId="0" xfId="0" applyNumberFormat="1" applyFont="1"/>
    <xf numFmtId="0" fontId="16" fillId="0" borderId="0" xfId="0" applyFont="1" applyBorder="1" applyAlignment="1" applyProtection="1">
      <alignment horizontal="center" wrapText="1"/>
      <protection locked="0"/>
    </xf>
    <xf numFmtId="10" fontId="16" fillId="0" borderId="0" xfId="0" applyNumberFormat="1" applyFont="1" applyBorder="1" applyAlignment="1" applyProtection="1">
      <alignment horizontal="center"/>
    </xf>
    <xf numFmtId="0" fontId="19" fillId="0" borderId="0" xfId="0" applyFont="1"/>
    <xf numFmtId="0" fontId="14" fillId="0" borderId="0" xfId="2" applyAlignment="1" applyProtection="1"/>
    <xf numFmtId="0" fontId="15" fillId="0" borderId="0" xfId="0" applyFont="1" applyProtection="1">
      <protection locked="0"/>
    </xf>
    <xf numFmtId="165" fontId="0" fillId="0" borderId="1" xfId="0" applyNumberFormat="1" applyBorder="1" applyProtection="1"/>
    <xf numFmtId="165" fontId="0" fillId="0" borderId="2" xfId="0" applyNumberFormat="1" applyBorder="1" applyProtection="1"/>
    <xf numFmtId="165" fontId="0" fillId="0" borderId="3" xfId="0" applyNumberFormat="1" applyBorder="1" applyProtection="1"/>
    <xf numFmtId="165" fontId="0" fillId="0" borderId="4" xfId="0" applyNumberFormat="1" applyBorder="1" applyProtection="1"/>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wrapText="1"/>
      <protection locked="0"/>
    </xf>
    <xf numFmtId="0" fontId="0" fillId="0" borderId="0" xfId="0" applyFont="1" applyProtection="1">
      <protection locked="0"/>
    </xf>
    <xf numFmtId="0" fontId="0" fillId="0" borderId="5" xfId="0" applyFont="1" applyBorder="1" applyAlignment="1">
      <alignment horizontal="right"/>
    </xf>
    <xf numFmtId="0" fontId="20" fillId="0" borderId="0" xfId="0" applyFont="1" applyProtection="1">
      <protection locked="0"/>
    </xf>
    <xf numFmtId="0" fontId="20" fillId="0" borderId="0" xfId="0" applyFont="1" applyAlignment="1" applyProtection="1">
      <alignment wrapText="1"/>
      <protection locked="0"/>
    </xf>
    <xf numFmtId="0" fontId="21" fillId="0" borderId="6" xfId="0" applyFont="1" applyBorder="1" applyAlignment="1" applyProtection="1">
      <alignment horizontal="center" vertical="top" wrapText="1"/>
      <protection locked="0"/>
    </xf>
    <xf numFmtId="0" fontId="21" fillId="0" borderId="7" xfId="0" applyFont="1" applyBorder="1" applyAlignment="1" applyProtection="1">
      <alignment horizontal="justify" vertical="top" wrapText="1"/>
      <protection locked="0"/>
    </xf>
    <xf numFmtId="0" fontId="21" fillId="0" borderId="7" xfId="0" applyFont="1" applyBorder="1" applyAlignment="1" applyProtection="1">
      <alignment horizontal="justify" vertical="center" wrapText="1"/>
      <protection locked="0"/>
    </xf>
    <xf numFmtId="0" fontId="20" fillId="0" borderId="8" xfId="0" applyFont="1" applyBorder="1" applyAlignment="1" applyProtection="1">
      <alignment horizontal="center" vertical="top" wrapText="1"/>
      <protection locked="0"/>
    </xf>
    <xf numFmtId="0" fontId="20" fillId="0" borderId="0" xfId="0" applyFont="1" applyBorder="1" applyAlignment="1" applyProtection="1">
      <alignment horizontal="justify" vertical="top" wrapText="1"/>
      <protection locked="0"/>
    </xf>
    <xf numFmtId="0" fontId="0" fillId="0" borderId="0" xfId="0" applyFont="1" applyAlignment="1" applyProtection="1">
      <alignment wrapText="1"/>
      <protection locked="0"/>
    </xf>
    <xf numFmtId="0" fontId="22" fillId="0" borderId="9" xfId="0" applyFont="1" applyBorder="1" applyAlignment="1">
      <alignment horizontal="center"/>
    </xf>
    <xf numFmtId="0" fontId="22" fillId="0" borderId="10" xfId="0" applyFont="1" applyBorder="1" applyAlignment="1">
      <alignment horizontal="center"/>
    </xf>
    <xf numFmtId="0" fontId="22" fillId="0" borderId="5" xfId="0" applyFont="1" applyBorder="1" applyAlignment="1">
      <alignment horizontal="center"/>
    </xf>
    <xf numFmtId="0" fontId="22"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left"/>
    </xf>
    <xf numFmtId="0" fontId="0" fillId="0" borderId="12" xfId="0" applyFont="1" applyBorder="1"/>
    <xf numFmtId="0" fontId="0" fillId="0" borderId="13" xfId="0" applyFont="1" applyBorder="1"/>
    <xf numFmtId="0" fontId="23" fillId="0" borderId="12" xfId="0" applyFont="1" applyBorder="1"/>
    <xf numFmtId="0" fontId="23" fillId="0" borderId="14" xfId="0" applyFont="1" applyBorder="1" applyAlignment="1">
      <alignment horizontal="left"/>
    </xf>
    <xf numFmtId="0" fontId="23" fillId="0" borderId="5" xfId="0" applyFont="1" applyBorder="1"/>
    <xf numFmtId="0" fontId="21" fillId="0" borderId="15" xfId="0" applyFont="1" applyBorder="1" applyAlignment="1" applyProtection="1">
      <alignment horizontal="justify" vertical="top" wrapText="1"/>
      <protection locked="0"/>
    </xf>
    <xf numFmtId="0" fontId="21" fillId="0" borderId="7" xfId="0" applyFont="1" applyBorder="1" applyAlignment="1" applyProtection="1">
      <alignment horizontal="center" vertical="top" wrapText="1"/>
      <protection locked="0"/>
    </xf>
    <xf numFmtId="9" fontId="20" fillId="2" borderId="16" xfId="6" applyFont="1" applyFill="1" applyBorder="1" applyAlignment="1" applyProtection="1">
      <alignment horizontal="right" vertical="top" wrapText="1"/>
    </xf>
    <xf numFmtId="0" fontId="21" fillId="0" borderId="17" xfId="0" applyFont="1" applyBorder="1" applyAlignment="1" applyProtection="1">
      <alignment horizontal="center" vertical="top" wrapText="1"/>
      <protection locked="0"/>
    </xf>
    <xf numFmtId="0" fontId="21" fillId="0" borderId="8" xfId="0" applyFont="1" applyBorder="1" applyAlignment="1" applyProtection="1">
      <alignment horizontal="center" vertical="top" wrapText="1"/>
      <protection locked="0"/>
    </xf>
    <xf numFmtId="0" fontId="21" fillId="0" borderId="16" xfId="0" applyFont="1" applyBorder="1" applyAlignment="1" applyProtection="1">
      <alignment horizontal="center" vertical="top" wrapText="1"/>
      <protection locked="0"/>
    </xf>
    <xf numFmtId="0" fontId="24" fillId="0" borderId="8" xfId="0" applyFont="1" applyBorder="1" applyAlignment="1" applyProtection="1">
      <alignment horizontal="center" vertical="top" wrapText="1"/>
      <protection locked="0"/>
    </xf>
    <xf numFmtId="168" fontId="20" fillId="2" borderId="16" xfId="3" applyNumberFormat="1" applyFont="1" applyFill="1" applyBorder="1" applyAlignment="1" applyProtection="1">
      <alignment horizontal="right" vertical="top" wrapText="1"/>
    </xf>
    <xf numFmtId="10" fontId="20" fillId="2" borderId="16" xfId="0" applyNumberFormat="1" applyFont="1" applyFill="1" applyBorder="1" applyAlignment="1" applyProtection="1">
      <alignment horizontal="right" vertical="top" wrapText="1"/>
    </xf>
    <xf numFmtId="0" fontId="25" fillId="0" borderId="8" xfId="0" applyFont="1" applyBorder="1" applyAlignment="1" applyProtection="1">
      <alignment horizontal="center" vertical="top" wrapText="1"/>
      <protection locked="0"/>
    </xf>
    <xf numFmtId="168" fontId="21" fillId="2" borderId="16" xfId="3" applyNumberFormat="1" applyFont="1" applyFill="1" applyBorder="1" applyAlignment="1" applyProtection="1">
      <alignment horizontal="right" vertical="top" wrapText="1"/>
    </xf>
    <xf numFmtId="43" fontId="20" fillId="4" borderId="16" xfId="3" applyFont="1" applyFill="1" applyBorder="1" applyAlignment="1" applyProtection="1">
      <alignment horizontal="justify" vertical="top" wrapText="1"/>
      <protection locked="0"/>
    </xf>
    <xf numFmtId="0" fontId="23" fillId="0" borderId="18" xfId="0" applyFont="1" applyBorder="1" applyAlignment="1">
      <alignment horizontal="left"/>
    </xf>
    <xf numFmtId="0" fontId="22" fillId="0" borderId="19" xfId="0" applyFont="1" applyBorder="1" applyAlignment="1">
      <alignment horizontal="center"/>
    </xf>
    <xf numFmtId="0" fontId="22" fillId="0" borderId="12" xfId="0" applyFont="1" applyBorder="1" applyAlignment="1">
      <alignment horizontal="center"/>
    </xf>
    <xf numFmtId="0" fontId="0" fillId="0" borderId="18" xfId="0" applyFont="1" applyBorder="1"/>
    <xf numFmtId="0" fontId="23" fillId="0" borderId="20" xfId="0" applyFont="1" applyBorder="1" applyAlignment="1">
      <alignment horizontal="left"/>
    </xf>
    <xf numFmtId="164" fontId="23" fillId="0" borderId="1" xfId="0" applyNumberFormat="1" applyFont="1" applyBorder="1" applyAlignment="1">
      <alignment horizontal="right" vertical="center"/>
    </xf>
    <xf numFmtId="164" fontId="20" fillId="4" borderId="21" xfId="3" applyNumberFormat="1" applyFont="1" applyFill="1" applyBorder="1" applyAlignment="1" applyProtection="1">
      <alignment horizontal="right" vertical="center" wrapText="1"/>
      <protection locked="0"/>
    </xf>
    <xf numFmtId="164" fontId="20" fillId="4" borderId="22" xfId="3" applyNumberFormat="1" applyFont="1" applyFill="1" applyBorder="1" applyAlignment="1" applyProtection="1">
      <alignment horizontal="right" vertical="center" wrapText="1"/>
      <protection locked="0"/>
    </xf>
    <xf numFmtId="164" fontId="20" fillId="4" borderId="18" xfId="3" applyNumberFormat="1" applyFont="1" applyFill="1" applyBorder="1" applyAlignment="1" applyProtection="1">
      <alignment horizontal="right" vertical="center" wrapText="1"/>
      <protection locked="0"/>
    </xf>
    <xf numFmtId="164" fontId="20" fillId="4" borderId="0" xfId="3" applyNumberFormat="1" applyFont="1" applyFill="1" applyBorder="1" applyAlignment="1" applyProtection="1">
      <alignment horizontal="right" vertical="center" wrapText="1"/>
      <protection locked="0"/>
    </xf>
    <xf numFmtId="164" fontId="20" fillId="4" borderId="23" xfId="3" applyNumberFormat="1" applyFont="1" applyFill="1" applyBorder="1" applyAlignment="1" applyProtection="1">
      <alignment horizontal="right" vertical="center" wrapText="1"/>
      <protection locked="0"/>
    </xf>
    <xf numFmtId="164" fontId="20" fillId="4" borderId="24" xfId="3" applyNumberFormat="1" applyFont="1" applyFill="1" applyBorder="1" applyAlignment="1" applyProtection="1">
      <alignment horizontal="right" vertical="center" wrapText="1"/>
      <protection locked="0"/>
    </xf>
    <xf numFmtId="164" fontId="23" fillId="0" borderId="12" xfId="0" applyNumberFormat="1" applyFont="1" applyBorder="1" applyAlignment="1">
      <alignment horizontal="right" vertical="center"/>
    </xf>
    <xf numFmtId="164" fontId="23" fillId="0" borderId="13" xfId="0" applyNumberFormat="1" applyFont="1" applyBorder="1" applyAlignment="1">
      <alignment horizontal="right" vertical="center"/>
    </xf>
    <xf numFmtId="164" fontId="23" fillId="0" borderId="25" xfId="0" applyNumberFormat="1" applyFont="1" applyBorder="1" applyAlignment="1">
      <alignment horizontal="right" vertical="center"/>
    </xf>
    <xf numFmtId="164" fontId="23" fillId="0" borderId="14" xfId="0" applyNumberFormat="1" applyFont="1" applyBorder="1" applyAlignment="1">
      <alignment horizontal="right" vertical="center"/>
    </xf>
    <xf numFmtId="164" fontId="23" fillId="0" borderId="5" xfId="0" applyNumberFormat="1" applyFont="1" applyBorder="1" applyAlignment="1">
      <alignment horizontal="right" vertical="center"/>
    </xf>
    <xf numFmtId="164" fontId="23" fillId="0" borderId="11" xfId="0" applyNumberFormat="1" applyFont="1" applyBorder="1" applyAlignment="1">
      <alignment horizontal="right" vertical="center"/>
    </xf>
    <xf numFmtId="164" fontId="23" fillId="0" borderId="9" xfId="0" applyNumberFormat="1" applyFont="1" applyBorder="1" applyAlignment="1">
      <alignment horizontal="right" vertical="center"/>
    </xf>
    <xf numFmtId="164" fontId="23" fillId="0" borderId="10" xfId="0" applyNumberFormat="1" applyFont="1" applyBorder="1" applyAlignment="1">
      <alignment horizontal="right" vertical="center"/>
    </xf>
    <xf numFmtId="9" fontId="20" fillId="5" borderId="16" xfId="6" applyFont="1" applyFill="1" applyBorder="1" applyAlignment="1" applyProtection="1">
      <alignment horizontal="right" vertical="top" wrapText="1"/>
    </xf>
    <xf numFmtId="0" fontId="0" fillId="0" borderId="0" xfId="0" applyFont="1" applyFill="1" applyBorder="1" applyAlignment="1">
      <alignment horizontal="right"/>
    </xf>
    <xf numFmtId="0" fontId="0" fillId="0" borderId="0" xfId="0" applyFont="1" applyFill="1" applyBorder="1" applyAlignment="1">
      <alignment horizontal="left"/>
    </xf>
    <xf numFmtId="43" fontId="20" fillId="5" borderId="16" xfId="3" applyFont="1" applyFill="1" applyBorder="1" applyAlignment="1" applyProtection="1">
      <alignment horizontal="justify" vertical="top" wrapText="1"/>
    </xf>
    <xf numFmtId="0" fontId="26" fillId="0" borderId="0" xfId="0" applyFont="1" applyFill="1" applyAlignment="1" applyProtection="1">
      <alignment horizontal="center" vertical="center"/>
      <protection locked="0"/>
    </xf>
    <xf numFmtId="0" fontId="0" fillId="3" borderId="1" xfId="0" applyFill="1" applyBorder="1" applyAlignment="1" applyProtection="1">
      <alignment horizontal="right" wrapText="1"/>
      <protection locked="0"/>
    </xf>
    <xf numFmtId="0" fontId="20" fillId="3" borderId="1" xfId="0" applyFont="1" applyFill="1" applyBorder="1" applyAlignment="1" applyProtection="1">
      <protection locked="0"/>
    </xf>
    <xf numFmtId="0" fontId="20" fillId="3" borderId="1" xfId="0" applyFont="1" applyFill="1" applyBorder="1" applyAlignment="1" applyProtection="1">
      <alignment horizontal="center"/>
      <protection locked="0"/>
    </xf>
    <xf numFmtId="0" fontId="0" fillId="6" borderId="11" xfId="0" applyFont="1" applyFill="1" applyBorder="1" applyAlignment="1" applyProtection="1">
      <alignment horizontal="left"/>
      <protection locked="0"/>
    </xf>
    <xf numFmtId="0" fontId="0" fillId="0" borderId="0" xfId="0" applyFont="1"/>
    <xf numFmtId="0" fontId="0" fillId="0" borderId="5" xfId="0" applyFont="1" applyBorder="1" applyAlignment="1">
      <alignment horizontal="right"/>
    </xf>
    <xf numFmtId="8" fontId="0" fillId="0" borderId="0" xfId="0" applyNumberFormat="1" applyFont="1"/>
    <xf numFmtId="44" fontId="0" fillId="0" borderId="0" xfId="0" applyNumberFormat="1" applyFont="1"/>
    <xf numFmtId="0" fontId="0" fillId="0" borderId="1" xfId="0" applyFont="1" applyBorder="1"/>
    <xf numFmtId="0" fontId="0" fillId="0" borderId="1" xfId="0" applyNumberFormat="1" applyFont="1" applyBorder="1"/>
    <xf numFmtId="0" fontId="0" fillId="0" borderId="1" xfId="0" applyFont="1" applyBorder="1" applyAlignment="1">
      <alignment wrapText="1"/>
    </xf>
    <xf numFmtId="44" fontId="0" fillId="0" borderId="1" xfId="0" applyNumberFormat="1" applyFont="1" applyBorder="1"/>
    <xf numFmtId="3" fontId="21" fillId="0" borderId="0" xfId="5" applyNumberFormat="1" applyFont="1" applyFill="1" applyAlignment="1"/>
    <xf numFmtId="8" fontId="21" fillId="0" borderId="26" xfId="0" applyNumberFormat="1" applyFont="1" applyBorder="1" applyAlignment="1">
      <alignment horizontal="center" vertical="top" wrapText="1"/>
    </xf>
    <xf numFmtId="0" fontId="21" fillId="0" borderId="27" xfId="0" applyNumberFormat="1" applyFont="1" applyBorder="1" applyAlignment="1">
      <alignment horizontal="center" vertical="top" wrapText="1"/>
    </xf>
    <xf numFmtId="10" fontId="21" fillId="0" borderId="27" xfId="6" applyNumberFormat="1" applyFont="1" applyBorder="1" applyAlignment="1">
      <alignment horizontal="center" vertical="top" wrapText="1"/>
    </xf>
    <xf numFmtId="0" fontId="20" fillId="0" borderId="28" xfId="0" applyFont="1" applyBorder="1" applyAlignment="1">
      <alignment vertical="top" wrapText="1"/>
    </xf>
    <xf numFmtId="10" fontId="20" fillId="0" borderId="29" xfId="6" applyNumberFormat="1" applyFont="1" applyBorder="1" applyAlignment="1">
      <alignment horizontal="center" vertical="top" wrapText="1"/>
    </xf>
    <xf numFmtId="0" fontId="21" fillId="0" borderId="28" xfId="0" applyFont="1" applyBorder="1" applyAlignment="1">
      <alignment vertical="top" wrapText="1"/>
    </xf>
    <xf numFmtId="8" fontId="21" fillId="0" borderId="29" xfId="0" applyNumberFormat="1" applyFont="1" applyBorder="1" applyAlignment="1" applyProtection="1">
      <alignment horizontal="right" vertical="top" wrapText="1"/>
    </xf>
    <xf numFmtId="8" fontId="21" fillId="0" borderId="29" xfId="6" applyNumberFormat="1" applyFont="1" applyBorder="1" applyAlignment="1" applyProtection="1">
      <alignment horizontal="center" vertical="top" wrapText="1"/>
    </xf>
    <xf numFmtId="0" fontId="21" fillId="0" borderId="0" xfId="0" applyFont="1" applyBorder="1" applyAlignment="1">
      <alignment vertical="top" wrapText="1"/>
    </xf>
    <xf numFmtId="8" fontId="21" fillId="0" borderId="0" xfId="0" applyNumberFormat="1" applyFont="1" applyBorder="1" applyAlignment="1">
      <alignment horizontal="right" vertical="top" wrapText="1"/>
    </xf>
    <xf numFmtId="8" fontId="21" fillId="0" borderId="0" xfId="6" applyNumberFormat="1" applyFont="1" applyBorder="1" applyAlignment="1">
      <alignment horizontal="center" vertical="top" wrapText="1"/>
    </xf>
    <xf numFmtId="10" fontId="20" fillId="0" borderId="0" xfId="6" applyNumberFormat="1" applyFont="1" applyBorder="1" applyAlignment="1">
      <alignment horizontal="center" vertical="top" wrapText="1"/>
    </xf>
    <xf numFmtId="0" fontId="20" fillId="0" borderId="29" xfId="0" applyFont="1" applyBorder="1" applyAlignment="1">
      <alignment horizontal="justify" vertical="top" wrapText="1"/>
    </xf>
    <xf numFmtId="8" fontId="20" fillId="0" borderId="28" xfId="6" applyNumberFormat="1" applyFont="1" applyBorder="1" applyAlignment="1">
      <alignment horizontal="right" vertical="top" wrapText="1"/>
    </xf>
    <xf numFmtId="10" fontId="20" fillId="0" borderId="28" xfId="6" applyNumberFormat="1" applyFont="1" applyBorder="1" applyAlignment="1">
      <alignment horizontal="right" vertical="top" wrapText="1"/>
    </xf>
    <xf numFmtId="0" fontId="21" fillId="0" borderId="29" xfId="0" applyFont="1" applyBorder="1" applyAlignment="1">
      <alignment horizontal="justify" vertical="top" wrapText="1"/>
    </xf>
    <xf numFmtId="44" fontId="21" fillId="0" borderId="29" xfId="1" applyNumberFormat="1" applyFont="1" applyBorder="1" applyAlignment="1" applyProtection="1">
      <alignment horizontal="right" vertical="top" wrapText="1"/>
    </xf>
    <xf numFmtId="8" fontId="21" fillId="0" borderId="28" xfId="6" applyNumberFormat="1" applyFont="1" applyBorder="1" applyAlignment="1" applyProtection="1">
      <alignment horizontal="right" vertical="top" wrapText="1"/>
    </xf>
    <xf numFmtId="165" fontId="21" fillId="0" borderId="29" xfId="1" applyNumberFormat="1" applyFont="1" applyBorder="1" applyAlignment="1" applyProtection="1">
      <alignment horizontal="right" vertical="top" wrapText="1"/>
    </xf>
    <xf numFmtId="167" fontId="21" fillId="0" borderId="29" xfId="1" applyNumberFormat="1" applyFont="1" applyBorder="1" applyAlignment="1" applyProtection="1">
      <alignment horizontal="right" vertical="top" wrapText="1"/>
    </xf>
    <xf numFmtId="8" fontId="20" fillId="0" borderId="29" xfId="6" applyNumberFormat="1" applyFont="1" applyBorder="1" applyAlignment="1">
      <alignment horizontal="right" vertical="top" wrapText="1"/>
    </xf>
    <xf numFmtId="8" fontId="21" fillId="0" borderId="29" xfId="6" applyNumberFormat="1" applyFont="1" applyBorder="1" applyAlignment="1" applyProtection="1">
      <alignment horizontal="right" vertical="top" wrapText="1"/>
    </xf>
    <xf numFmtId="8" fontId="20" fillId="4" borderId="29" xfId="0" applyNumberFormat="1" applyFont="1" applyFill="1" applyBorder="1" applyAlignment="1" applyProtection="1">
      <alignment horizontal="right" vertical="top" wrapText="1"/>
      <protection locked="0"/>
    </xf>
    <xf numFmtId="8" fontId="20" fillId="4" borderId="29" xfId="0" applyNumberFormat="1" applyFont="1" applyFill="1" applyBorder="1" applyAlignment="1" applyProtection="1">
      <alignment vertical="top" wrapText="1"/>
      <protection locked="0"/>
    </xf>
    <xf numFmtId="44" fontId="20" fillId="4" borderId="29" xfId="1" applyNumberFormat="1" applyFont="1" applyFill="1" applyBorder="1" applyAlignment="1" applyProtection="1">
      <alignment horizontal="right" vertical="top" wrapText="1"/>
      <protection locked="0"/>
    </xf>
    <xf numFmtId="44" fontId="20" fillId="4" borderId="30" xfId="1" applyNumberFormat="1" applyFont="1" applyFill="1" applyBorder="1" applyAlignment="1" applyProtection="1">
      <alignment horizontal="right" vertical="top" wrapText="1"/>
      <protection locked="0"/>
    </xf>
    <xf numFmtId="165" fontId="20" fillId="4" borderId="29" xfId="1" applyNumberFormat="1" applyFont="1" applyFill="1" applyBorder="1" applyAlignment="1" applyProtection="1">
      <alignment horizontal="right" vertical="top" wrapText="1"/>
      <protection locked="0"/>
    </xf>
    <xf numFmtId="167" fontId="20" fillId="4" borderId="30" xfId="1" applyNumberFormat="1" applyFont="1" applyFill="1" applyBorder="1" applyAlignment="1" applyProtection="1">
      <alignment horizontal="right" vertical="top" wrapText="1"/>
      <protection locked="0"/>
    </xf>
    <xf numFmtId="167" fontId="20" fillId="4" borderId="29" xfId="1" applyNumberFormat="1" applyFont="1" applyFill="1" applyBorder="1" applyAlignment="1" applyProtection="1">
      <alignment horizontal="right" vertical="top" wrapText="1"/>
      <protection locked="0"/>
    </xf>
    <xf numFmtId="10" fontId="15" fillId="0" borderId="0" xfId="6" applyNumberFormat="1" applyFont="1"/>
    <xf numFmtId="10" fontId="15" fillId="0" borderId="0" xfId="6" applyNumberFormat="1" applyFont="1" applyProtection="1">
      <protection locked="0"/>
    </xf>
    <xf numFmtId="0" fontId="15" fillId="0" borderId="0" xfId="0" applyFont="1" applyAlignment="1" applyProtection="1">
      <alignment horizontal="left"/>
      <protection locked="0"/>
    </xf>
    <xf numFmtId="0" fontId="0" fillId="0" borderId="18" xfId="0" applyBorder="1"/>
    <xf numFmtId="0" fontId="0" fillId="0" borderId="13" xfId="0" applyBorder="1"/>
    <xf numFmtId="2" fontId="0" fillId="0" borderId="0" xfId="0" applyNumberFormat="1"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10" fontId="0" fillId="0" borderId="0" xfId="0" applyNumberFormat="1" applyFont="1" applyProtection="1">
      <protection locked="0"/>
    </xf>
    <xf numFmtId="0" fontId="0" fillId="0" borderId="30" xfId="0" applyFont="1" applyBorder="1" applyAlignment="1" applyProtection="1">
      <alignment horizontal="justify" vertical="top" wrapText="1"/>
      <protection locked="0"/>
    </xf>
    <xf numFmtId="0" fontId="0" fillId="0" borderId="30" xfId="0" applyFont="1" applyBorder="1" applyAlignment="1" applyProtection="1">
      <alignment horizontal="justify" vertical="top" wrapText="1"/>
    </xf>
    <xf numFmtId="0" fontId="0" fillId="0" borderId="12" xfId="0" applyFont="1" applyBorder="1" applyAlignment="1" applyProtection="1">
      <alignment horizontal="center" wrapText="1"/>
      <protection locked="0"/>
    </xf>
    <xf numFmtId="4" fontId="20" fillId="0" borderId="31" xfId="0" applyNumberFormat="1" applyFont="1" applyBorder="1" applyAlignment="1" applyProtection="1">
      <alignment horizontal="right" wrapText="1"/>
    </xf>
    <xf numFmtId="0" fontId="0" fillId="0" borderId="5" xfId="0" applyFont="1" applyBorder="1" applyAlignment="1" applyProtection="1">
      <alignment horizontal="center" wrapText="1"/>
      <protection locked="0"/>
    </xf>
    <xf numFmtId="4" fontId="20" fillId="0" borderId="29" xfId="0" applyNumberFormat="1" applyFont="1" applyBorder="1" applyAlignment="1" applyProtection="1">
      <alignment horizontal="right" wrapText="1"/>
    </xf>
    <xf numFmtId="0" fontId="16" fillId="0" borderId="5" xfId="0" applyFont="1" applyBorder="1" applyAlignment="1" applyProtection="1">
      <alignment horizontal="center" wrapText="1"/>
      <protection locked="0"/>
    </xf>
    <xf numFmtId="4" fontId="21" fillId="0" borderId="29" xfId="0" applyNumberFormat="1" applyFont="1" applyBorder="1" applyAlignment="1" applyProtection="1">
      <alignment horizontal="right" wrapText="1"/>
    </xf>
    <xf numFmtId="0" fontId="0" fillId="0" borderId="0" xfId="0" applyFont="1" applyAlignment="1" applyProtection="1">
      <alignment horizontal="justify" vertical="top" wrapText="1"/>
      <protection locked="0"/>
    </xf>
    <xf numFmtId="0" fontId="0" fillId="0" borderId="31" xfId="0" applyFont="1" applyBorder="1" applyAlignment="1" applyProtection="1">
      <alignment horizontal="justify" vertical="top" wrapText="1"/>
      <protection locked="0"/>
    </xf>
    <xf numFmtId="0" fontId="20" fillId="0" borderId="31" xfId="0" applyFont="1" applyBorder="1" applyAlignment="1" applyProtection="1">
      <alignment horizontal="right" vertical="top" wrapText="1"/>
    </xf>
    <xf numFmtId="0" fontId="16" fillId="0" borderId="12" xfId="0" applyFont="1" applyBorder="1" applyAlignment="1" applyProtection="1">
      <alignment horizontal="center" wrapText="1"/>
      <protection locked="0"/>
    </xf>
    <xf numFmtId="4" fontId="21" fillId="0" borderId="31" xfId="0" applyNumberFormat="1" applyFont="1" applyBorder="1" applyAlignment="1" applyProtection="1">
      <alignment horizontal="right" wrapText="1"/>
    </xf>
    <xf numFmtId="0" fontId="0" fillId="0" borderId="31" xfId="0" applyFont="1" applyBorder="1" applyAlignment="1" applyProtection="1">
      <alignment wrapText="1"/>
      <protection locked="0"/>
    </xf>
    <xf numFmtId="0" fontId="20" fillId="0" borderId="31" xfId="0" applyFont="1" applyBorder="1" applyAlignment="1" applyProtection="1">
      <alignment horizontal="right" wrapText="1"/>
    </xf>
    <xf numFmtId="4" fontId="21" fillId="7" borderId="31" xfId="0" applyNumberFormat="1" applyFont="1" applyFill="1" applyBorder="1" applyAlignment="1" applyProtection="1">
      <alignment horizontal="right" wrapText="1"/>
    </xf>
    <xf numFmtId="0" fontId="0" fillId="0" borderId="29" xfId="0" applyFont="1" applyBorder="1" applyAlignment="1" applyProtection="1">
      <alignment horizontal="justify" vertical="top" wrapText="1"/>
      <protection locked="0"/>
    </xf>
    <xf numFmtId="0" fontId="20" fillId="0" borderId="29" xfId="0" applyFont="1" applyBorder="1" applyAlignment="1" applyProtection="1">
      <alignment horizontal="right" wrapText="1"/>
    </xf>
    <xf numFmtId="10" fontId="21" fillId="0" borderId="29" xfId="0" applyNumberFormat="1" applyFont="1" applyBorder="1" applyAlignment="1" applyProtection="1">
      <alignment horizontal="right" wrapText="1"/>
    </xf>
    <xf numFmtId="0" fontId="16" fillId="7" borderId="32" xfId="0" applyFont="1" applyFill="1" applyBorder="1" applyAlignment="1" applyProtection="1">
      <alignment horizontal="center" wrapText="1"/>
      <protection locked="0"/>
    </xf>
    <xf numFmtId="2" fontId="16" fillId="7" borderId="32" xfId="0" applyNumberFormat="1" applyFont="1" applyFill="1" applyBorder="1" applyAlignment="1" applyProtection="1">
      <alignment horizontal="center" wrapText="1"/>
      <protection locked="0"/>
    </xf>
    <xf numFmtId="49" fontId="16" fillId="7" borderId="29" xfId="0" applyNumberFormat="1" applyFont="1" applyFill="1" applyBorder="1" applyAlignment="1" applyProtection="1">
      <alignment horizontal="center" wrapText="1"/>
      <protection locked="0"/>
    </xf>
    <xf numFmtId="2" fontId="16" fillId="7" borderId="29" xfId="0" applyNumberFormat="1" applyFont="1" applyFill="1" applyBorder="1" applyAlignment="1" applyProtection="1">
      <alignment horizontal="center" wrapText="1"/>
      <protection locked="0"/>
    </xf>
    <xf numFmtId="0" fontId="16" fillId="7" borderId="29" xfId="0" applyFont="1" applyFill="1" applyBorder="1" applyAlignment="1" applyProtection="1">
      <alignment horizontal="center" wrapText="1"/>
      <protection locked="0"/>
    </xf>
    <xf numFmtId="0" fontId="16" fillId="0" borderId="12" xfId="0" applyFont="1" applyBorder="1" applyAlignment="1" applyProtection="1">
      <alignment wrapText="1"/>
      <protection locked="0"/>
    </xf>
    <xf numFmtId="0" fontId="16" fillId="0" borderId="0" xfId="0" applyFont="1" applyAlignment="1" applyProtection="1">
      <alignment vertical="top" wrapText="1"/>
      <protection locked="0"/>
    </xf>
    <xf numFmtId="0" fontId="0" fillId="0" borderId="31" xfId="0" applyFont="1" applyBorder="1" applyAlignment="1" applyProtection="1">
      <alignment vertical="top" wrapText="1"/>
      <protection locked="0"/>
    </xf>
    <xf numFmtId="0" fontId="0" fillId="0" borderId="29" xfId="0" applyFont="1" applyBorder="1" applyAlignment="1" applyProtection="1">
      <alignment vertical="top" wrapText="1"/>
      <protection locked="0"/>
    </xf>
    <xf numFmtId="2" fontId="0" fillId="0" borderId="29" xfId="0" applyNumberFormat="1" applyFont="1" applyBorder="1" applyAlignment="1" applyProtection="1">
      <alignment vertical="top" wrapText="1"/>
      <protection locked="0"/>
    </xf>
    <xf numFmtId="0" fontId="16" fillId="0" borderId="0" xfId="0" applyFont="1" applyAlignment="1" applyProtection="1">
      <alignment wrapText="1"/>
      <protection locked="0"/>
    </xf>
    <xf numFmtId="166" fontId="20" fillId="0" borderId="29" xfId="0" applyNumberFormat="1" applyFont="1" applyBorder="1" applyAlignment="1" applyProtection="1">
      <alignment horizontal="right" wrapText="1"/>
      <protection locked="0"/>
    </xf>
    <xf numFmtId="166" fontId="21" fillId="0" borderId="29" xfId="0" applyNumberFormat="1" applyFont="1" applyBorder="1" applyAlignment="1" applyProtection="1">
      <alignment horizontal="right" wrapText="1"/>
    </xf>
    <xf numFmtId="166" fontId="20" fillId="4" borderId="29" xfId="0" applyNumberFormat="1" applyFont="1" applyFill="1" applyBorder="1" applyAlignment="1" applyProtection="1">
      <alignment horizontal="right" wrapText="1"/>
      <protection locked="0"/>
    </xf>
    <xf numFmtId="166" fontId="20" fillId="0" borderId="29" xfId="0" applyNumberFormat="1" applyFont="1" applyBorder="1" applyAlignment="1" applyProtection="1">
      <alignment vertical="top" wrapText="1"/>
      <protection locked="0"/>
    </xf>
    <xf numFmtId="0" fontId="0" fillId="0" borderId="0" xfId="0" applyFont="1" applyBorder="1" applyAlignment="1" applyProtection="1">
      <alignment horizontal="center" wrapText="1"/>
      <protection locked="0"/>
    </xf>
    <xf numFmtId="4" fontId="27" fillId="0" borderId="0" xfId="0" applyNumberFormat="1" applyFont="1" applyBorder="1" applyAlignment="1" applyProtection="1">
      <alignment horizontal="right" wrapText="1"/>
      <protection locked="0"/>
    </xf>
    <xf numFmtId="2" fontId="28" fillId="0" borderId="0" xfId="0" applyNumberFormat="1" applyFont="1" applyBorder="1" applyAlignment="1" applyProtection="1">
      <alignment horizontal="center" wrapText="1"/>
      <protection locked="0"/>
    </xf>
    <xf numFmtId="0" fontId="0" fillId="0" borderId="0" xfId="0" applyFont="1" applyBorder="1" applyAlignment="1" applyProtection="1">
      <alignment wrapText="1"/>
      <protection locked="0"/>
    </xf>
    <xf numFmtId="0" fontId="16" fillId="0" borderId="30" xfId="0" applyFont="1" applyBorder="1" applyAlignment="1" applyProtection="1">
      <alignment vertical="top" wrapText="1"/>
      <protection locked="0"/>
    </xf>
    <xf numFmtId="4" fontId="27" fillId="0" borderId="0" xfId="0" applyNumberFormat="1" applyFont="1" applyBorder="1" applyAlignment="1" applyProtection="1">
      <alignment horizontal="right" wrapText="1"/>
    </xf>
    <xf numFmtId="2" fontId="28" fillId="0" borderId="0" xfId="0" applyNumberFormat="1" applyFont="1" applyBorder="1" applyAlignment="1" applyProtection="1">
      <alignment horizontal="center" wrapText="1"/>
    </xf>
    <xf numFmtId="0" fontId="16" fillId="0" borderId="0" xfId="0" applyFont="1" applyAlignment="1">
      <alignment horizontal="justify"/>
    </xf>
    <xf numFmtId="0" fontId="0" fillId="0" borderId="0" xfId="0" applyFont="1" applyBorder="1"/>
    <xf numFmtId="166" fontId="20" fillId="4" borderId="15" xfId="0" applyNumberFormat="1" applyFont="1" applyFill="1" applyBorder="1" applyAlignment="1" applyProtection="1">
      <alignment horizontal="right" wrapText="1"/>
      <protection locked="0"/>
    </xf>
    <xf numFmtId="0" fontId="0" fillId="0" borderId="31" xfId="0" applyBorder="1" applyAlignment="1" applyProtection="1">
      <alignment wrapText="1"/>
      <protection locked="0"/>
    </xf>
    <xf numFmtId="0" fontId="16" fillId="0" borderId="33" xfId="0" applyFont="1" applyBorder="1" applyAlignment="1" applyProtection="1">
      <alignment horizontal="center" wrapText="1"/>
      <protection locked="0"/>
    </xf>
    <xf numFmtId="0" fontId="16" fillId="0" borderId="34" xfId="0" applyFont="1" applyBorder="1" applyAlignment="1" applyProtection="1">
      <alignment horizontal="center" wrapText="1"/>
      <protection locked="0"/>
    </xf>
    <xf numFmtId="0" fontId="16" fillId="0" borderId="35" xfId="0" applyFont="1" applyBorder="1" applyAlignment="1" applyProtection="1">
      <alignment horizontal="center" wrapText="1"/>
      <protection locked="0"/>
    </xf>
    <xf numFmtId="0" fontId="15" fillId="0" borderId="0" xfId="0" applyFont="1" applyAlignment="1">
      <alignment horizontal="left"/>
    </xf>
    <xf numFmtId="0" fontId="29" fillId="0" borderId="0" xfId="2" applyFont="1" applyAlignment="1" applyProtection="1">
      <alignment horizontal="left"/>
    </xf>
    <xf numFmtId="0" fontId="16" fillId="0" borderId="0" xfId="0" applyFont="1" applyBorder="1" applyAlignment="1" applyProtection="1">
      <alignment wrapText="1"/>
      <protection locked="0"/>
    </xf>
    <xf numFmtId="166" fontId="21" fillId="0" borderId="29" xfId="0" applyNumberFormat="1" applyFont="1" applyFill="1" applyBorder="1" applyAlignment="1" applyProtection="1">
      <alignment horizontal="right" wrapText="1"/>
    </xf>
    <xf numFmtId="0" fontId="0" fillId="0" borderId="0" xfId="0" applyFont="1" applyFill="1" applyBorder="1"/>
    <xf numFmtId="164" fontId="23" fillId="0" borderId="36" xfId="0" applyNumberFormat="1" applyFont="1" applyBorder="1" applyAlignment="1">
      <alignment horizontal="right" vertical="center"/>
    </xf>
    <xf numFmtId="164" fontId="23" fillId="0" borderId="18" xfId="0" applyNumberFormat="1" applyFont="1" applyBorder="1" applyAlignment="1">
      <alignment horizontal="right" vertical="center"/>
    </xf>
    <xf numFmtId="164" fontId="23" fillId="0" borderId="20" xfId="0" applyNumberFormat="1" applyFont="1" applyBorder="1" applyAlignment="1">
      <alignment horizontal="right" vertical="center"/>
    </xf>
    <xf numFmtId="164" fontId="23" fillId="0" borderId="37" xfId="0" applyNumberFormat="1" applyFont="1" applyBorder="1" applyAlignment="1">
      <alignment horizontal="right" vertical="center"/>
    </xf>
    <xf numFmtId="164" fontId="20" fillId="4" borderId="2" xfId="3" applyNumberFormat="1" applyFont="1" applyFill="1" applyBorder="1" applyAlignment="1" applyProtection="1">
      <alignment horizontal="right" vertical="center" wrapText="1"/>
      <protection locked="0"/>
    </xf>
    <xf numFmtId="164" fontId="20" fillId="4" borderId="38" xfId="3" applyNumberFormat="1" applyFont="1" applyFill="1" applyBorder="1" applyAlignment="1" applyProtection="1">
      <alignment horizontal="right" vertical="center" wrapText="1"/>
      <protection locked="0"/>
    </xf>
    <xf numFmtId="164" fontId="20" fillId="4" borderId="4" xfId="3" applyNumberFormat="1" applyFont="1" applyFill="1" applyBorder="1" applyAlignment="1" applyProtection="1">
      <alignment horizontal="right" vertical="center" wrapText="1"/>
      <protection locked="0"/>
    </xf>
    <xf numFmtId="0" fontId="21" fillId="0" borderId="7" xfId="0" applyFont="1" applyBorder="1" applyAlignment="1" applyProtection="1">
      <alignment horizontal="center" vertical="center" wrapText="1"/>
      <protection locked="0"/>
    </xf>
    <xf numFmtId="166" fontId="20" fillId="0" borderId="15" xfId="0" applyNumberFormat="1" applyFont="1" applyBorder="1" applyAlignment="1" applyProtection="1">
      <alignment horizontal="right" wrapText="1"/>
      <protection locked="0"/>
    </xf>
    <xf numFmtId="166" fontId="20" fillId="0" borderId="28" xfId="0" applyNumberFormat="1" applyFont="1" applyBorder="1" applyAlignment="1" applyProtection="1">
      <alignment horizontal="right" wrapText="1"/>
      <protection locked="0"/>
    </xf>
    <xf numFmtId="166" fontId="20" fillId="0" borderId="15" xfId="0" applyNumberFormat="1" applyFont="1" applyFill="1" applyBorder="1" applyAlignment="1" applyProtection="1">
      <alignment horizontal="right" wrapText="1"/>
      <protection locked="0"/>
    </xf>
    <xf numFmtId="166" fontId="20" fillId="0" borderId="28" xfId="0" applyNumberFormat="1" applyFont="1" applyFill="1" applyBorder="1" applyAlignment="1" applyProtection="1">
      <alignment horizontal="right" wrapText="1"/>
      <protection locked="0"/>
    </xf>
    <xf numFmtId="166" fontId="20" fillId="4" borderId="35" xfId="0" applyNumberFormat="1" applyFont="1" applyFill="1" applyBorder="1" applyAlignment="1" applyProtection="1">
      <alignment horizontal="right" wrapText="1"/>
      <protection locked="0"/>
    </xf>
    <xf numFmtId="0" fontId="0" fillId="0" borderId="0" xfId="0" applyAlignment="1" applyProtection="1">
      <alignment wrapText="1"/>
      <protection locked="0"/>
    </xf>
    <xf numFmtId="10" fontId="21" fillId="0" borderId="0" xfId="0" applyNumberFormat="1" applyFont="1" applyBorder="1" applyAlignment="1" applyProtection="1">
      <alignment horizontal="right" wrapText="1"/>
    </xf>
    <xf numFmtId="0" fontId="21" fillId="0" borderId="15" xfId="0" applyFont="1" applyBorder="1" applyAlignment="1" applyProtection="1">
      <alignment horizontal="center" wrapText="1"/>
    </xf>
    <xf numFmtId="4" fontId="16" fillId="0" borderId="29" xfId="0" applyNumberFormat="1" applyFont="1" applyBorder="1" applyAlignment="1" applyProtection="1">
      <alignment wrapText="1"/>
    </xf>
    <xf numFmtId="4" fontId="21" fillId="0" borderId="29" xfId="0" applyNumberFormat="1" applyFont="1" applyBorder="1" applyAlignment="1" applyProtection="1">
      <alignment wrapText="1"/>
    </xf>
    <xf numFmtId="4" fontId="16" fillId="0" borderId="15" xfId="0" applyNumberFormat="1" applyFont="1" applyBorder="1" applyProtection="1"/>
    <xf numFmtId="166" fontId="21" fillId="0" borderId="15" xfId="0" applyNumberFormat="1" applyFont="1" applyBorder="1" applyAlignment="1" applyProtection="1">
      <alignment horizontal="right" wrapText="1"/>
    </xf>
    <xf numFmtId="0" fontId="16" fillId="0" borderId="0" xfId="0" applyFont="1" applyFill="1" applyBorder="1" applyAlignment="1" applyProtection="1">
      <alignment horizontal="center" wrapText="1"/>
      <protection locked="0"/>
    </xf>
    <xf numFmtId="0" fontId="16" fillId="7" borderId="26" xfId="0" applyFont="1" applyFill="1" applyBorder="1" applyAlignment="1" applyProtection="1">
      <alignment horizontal="center" wrapText="1"/>
      <protection locked="0"/>
    </xf>
    <xf numFmtId="0" fontId="16" fillId="7" borderId="28" xfId="0" applyFont="1" applyFill="1" applyBorder="1" applyAlignment="1" applyProtection="1">
      <alignment horizontal="center" wrapText="1"/>
      <protection locked="0"/>
    </xf>
    <xf numFmtId="0" fontId="16" fillId="7" borderId="31" xfId="0" applyFont="1" applyFill="1" applyBorder="1" applyAlignment="1" applyProtection="1">
      <alignment horizontal="center" wrapText="1"/>
      <protection locked="0"/>
    </xf>
    <xf numFmtId="0" fontId="0" fillId="0" borderId="39" xfId="0" applyFont="1" applyBorder="1" applyProtection="1">
      <protection locked="0"/>
    </xf>
    <xf numFmtId="0" fontId="0" fillId="0" borderId="40" xfId="0" applyFont="1" applyBorder="1" applyProtection="1">
      <protection locked="0"/>
    </xf>
    <xf numFmtId="0" fontId="16" fillId="0" borderId="14" xfId="0" applyFont="1" applyBorder="1" applyProtection="1">
      <protection locked="0"/>
    </xf>
    <xf numFmtId="0" fontId="16" fillId="7" borderId="26" xfId="0" applyFont="1" applyFill="1" applyBorder="1" applyAlignment="1" applyProtection="1">
      <alignment horizontal="center" wrapText="1"/>
    </xf>
    <xf numFmtId="0" fontId="16" fillId="7" borderId="32" xfId="0" applyFont="1" applyFill="1" applyBorder="1" applyAlignment="1" applyProtection="1">
      <alignment horizontal="center" wrapText="1"/>
    </xf>
    <xf numFmtId="0" fontId="16" fillId="7" borderId="41" xfId="0" applyFont="1" applyFill="1" applyBorder="1" applyAlignment="1" applyProtection="1">
      <alignment horizontal="center" wrapText="1"/>
    </xf>
    <xf numFmtId="0" fontId="16" fillId="7" borderId="31" xfId="0" applyFont="1" applyFill="1" applyBorder="1" applyAlignment="1" applyProtection="1">
      <alignment horizontal="center" wrapText="1"/>
    </xf>
    <xf numFmtId="0" fontId="0" fillId="0" borderId="42" xfId="0" applyFont="1" applyBorder="1" applyProtection="1"/>
    <xf numFmtId="4" fontId="0" fillId="0" borderId="43" xfId="0" applyNumberFormat="1" applyFont="1" applyBorder="1" applyProtection="1"/>
    <xf numFmtId="0" fontId="0" fillId="0" borderId="44" xfId="0" applyFont="1" applyBorder="1" applyProtection="1"/>
    <xf numFmtId="4" fontId="0" fillId="0" borderId="1" xfId="0" applyNumberFormat="1" applyFont="1" applyBorder="1" applyProtection="1"/>
    <xf numFmtId="0" fontId="16" fillId="0" borderId="45" xfId="0" applyFont="1" applyBorder="1" applyProtection="1"/>
    <xf numFmtId="4" fontId="16" fillId="0" borderId="46" xfId="0" applyNumberFormat="1" applyFont="1" applyBorder="1" applyProtection="1"/>
    <xf numFmtId="0" fontId="0" fillId="0" borderId="42" xfId="0" applyBorder="1" applyProtection="1"/>
    <xf numFmtId="0" fontId="0" fillId="0" borderId="44" xfId="0" applyBorder="1" applyProtection="1"/>
    <xf numFmtId="0" fontId="0" fillId="0" borderId="47" xfId="0" applyFont="1" applyBorder="1" applyAlignment="1" applyProtection="1">
      <alignment horizontal="center"/>
    </xf>
    <xf numFmtId="0" fontId="0" fillId="0" borderId="38" xfId="0" applyBorder="1" applyAlignment="1" applyProtection="1">
      <alignment horizontal="center"/>
    </xf>
    <xf numFmtId="164" fontId="0" fillId="0" borderId="1" xfId="0" applyNumberFormat="1" applyFont="1" applyBorder="1" applyProtection="1"/>
    <xf numFmtId="164" fontId="23" fillId="0" borderId="1" xfId="0" applyNumberFormat="1" applyFont="1" applyBorder="1" applyAlignment="1" applyProtection="1">
      <alignment horizontal="right" vertical="center"/>
    </xf>
    <xf numFmtId="164" fontId="23" fillId="0" borderId="38" xfId="0" applyNumberFormat="1" applyFont="1" applyBorder="1" applyAlignment="1" applyProtection="1">
      <alignment horizontal="right" vertical="center"/>
    </xf>
    <xf numFmtId="164" fontId="23" fillId="0" borderId="46" xfId="0" applyNumberFormat="1" applyFont="1" applyBorder="1" applyAlignment="1" applyProtection="1">
      <alignment horizontal="right" vertical="center"/>
    </xf>
    <xf numFmtId="164" fontId="23" fillId="0" borderId="48" xfId="0" applyNumberFormat="1" applyFont="1" applyBorder="1" applyAlignment="1" applyProtection="1">
      <alignment horizontal="right" vertical="center"/>
    </xf>
    <xf numFmtId="10" fontId="20" fillId="2" borderId="16" xfId="6" applyNumberFormat="1" applyFont="1" applyFill="1" applyBorder="1" applyAlignment="1" applyProtection="1">
      <alignment horizontal="right" vertical="top" wrapText="1"/>
    </xf>
    <xf numFmtId="0" fontId="16" fillId="0" borderId="0" xfId="0" applyFont="1" applyAlignment="1" applyProtection="1">
      <alignment wrapText="1"/>
      <protection locked="0"/>
    </xf>
    <xf numFmtId="10" fontId="21" fillId="0" borderId="29" xfId="6" applyNumberFormat="1" applyFont="1" applyBorder="1" applyAlignment="1">
      <alignment horizontal="center" vertical="top" wrapText="1"/>
    </xf>
    <xf numFmtId="44" fontId="20" fillId="0" borderId="28" xfId="6" applyNumberFormat="1" applyFont="1" applyBorder="1" applyAlignment="1">
      <alignment horizontal="right" vertical="top" wrapText="1"/>
    </xf>
    <xf numFmtId="10" fontId="21" fillId="0" borderId="28" xfId="6" applyNumberFormat="1" applyFont="1" applyBorder="1" applyAlignment="1">
      <alignment horizontal="right" vertical="top" wrapText="1"/>
    </xf>
    <xf numFmtId="10" fontId="16" fillId="0" borderId="0" xfId="6" applyNumberFormat="1" applyFont="1"/>
    <xf numFmtId="43" fontId="20" fillId="0" borderId="16" xfId="3" applyFont="1" applyFill="1" applyBorder="1" applyAlignment="1" applyProtection="1">
      <alignment horizontal="justify" vertical="top" wrapText="1"/>
    </xf>
    <xf numFmtId="166" fontId="21" fillId="0" borderId="28" xfId="0" applyNumberFormat="1" applyFont="1" applyBorder="1" applyAlignment="1" applyProtection="1">
      <alignment horizontal="right" wrapText="1"/>
    </xf>
    <xf numFmtId="166" fontId="20" fillId="0" borderId="29" xfId="0" applyNumberFormat="1" applyFont="1" applyFill="1" applyBorder="1" applyAlignment="1" applyProtection="1">
      <alignment horizontal="right" wrapText="1"/>
    </xf>
    <xf numFmtId="0" fontId="16" fillId="0" borderId="0" xfId="0" applyFont="1" applyAlignment="1" applyProtection="1">
      <alignment wrapText="1"/>
      <protection locked="0"/>
    </xf>
    <xf numFmtId="0" fontId="0" fillId="0" borderId="0" xfId="0" applyBorder="1" applyAlignment="1" applyProtection="1">
      <alignment horizontal="center"/>
      <protection locked="0"/>
    </xf>
    <xf numFmtId="165" fontId="0" fillId="0" borderId="0" xfId="0" applyNumberFormat="1" applyFill="1" applyBorder="1" applyAlignment="1" applyProtection="1">
      <protection locked="0"/>
    </xf>
    <xf numFmtId="0" fontId="10" fillId="0" borderId="36" xfId="0" applyFont="1" applyBorder="1" applyAlignment="1" applyProtection="1"/>
    <xf numFmtId="0" fontId="10" fillId="0" borderId="49" xfId="0" applyFont="1" applyBorder="1" applyAlignment="1" applyProtection="1"/>
    <xf numFmtId="0" fontId="10" fillId="0" borderId="50" xfId="0" applyFont="1" applyBorder="1" applyAlignment="1" applyProtection="1"/>
    <xf numFmtId="0" fontId="16" fillId="0" borderId="50" xfId="0" applyFont="1" applyBorder="1" applyAlignment="1" applyProtection="1">
      <alignment horizontal="center"/>
    </xf>
    <xf numFmtId="7" fontId="0" fillId="0" borderId="0" xfId="0" applyNumberFormat="1" applyProtection="1">
      <protection locked="0"/>
    </xf>
    <xf numFmtId="43" fontId="0" fillId="0" borderId="0" xfId="0" applyNumberFormat="1" applyFont="1" applyProtection="1">
      <protection locked="0"/>
    </xf>
    <xf numFmtId="4" fontId="0" fillId="0" borderId="0" xfId="0" applyNumberFormat="1" applyProtection="1">
      <protection locked="0"/>
    </xf>
    <xf numFmtId="3" fontId="21" fillId="0" borderId="1" xfId="5" applyNumberFormat="1" applyFont="1" applyFill="1" applyBorder="1" applyAlignment="1">
      <alignment horizontal="center"/>
    </xf>
    <xf numFmtId="10" fontId="21" fillId="0" borderId="9" xfId="6" applyNumberFormat="1" applyFont="1" applyBorder="1" applyAlignment="1">
      <alignment horizontal="center" vertical="top" wrapText="1"/>
    </xf>
    <xf numFmtId="10" fontId="21" fillId="0" borderId="32" xfId="6" applyNumberFormat="1" applyFont="1" applyBorder="1" applyAlignment="1">
      <alignment horizontal="center" vertical="top" wrapText="1"/>
    </xf>
    <xf numFmtId="0" fontId="21" fillId="0" borderId="26" xfId="0" applyFont="1" applyBorder="1" applyAlignment="1">
      <alignment horizontal="center" vertical="top" wrapText="1"/>
    </xf>
    <xf numFmtId="0" fontId="21" fillId="0" borderId="27" xfId="0" applyFont="1" applyBorder="1" applyAlignment="1">
      <alignment horizontal="center" vertical="top" wrapText="1"/>
    </xf>
    <xf numFmtId="0" fontId="21" fillId="0" borderId="54" xfId="0" applyFont="1" applyBorder="1" applyAlignment="1" applyProtection="1">
      <alignment horizontal="right" vertical="top" wrapText="1"/>
    </xf>
    <xf numFmtId="0" fontId="21" fillId="0" borderId="7" xfId="0" applyFont="1" applyBorder="1" applyAlignment="1" applyProtection="1">
      <alignment horizontal="right" vertical="top" wrapText="1"/>
    </xf>
    <xf numFmtId="0" fontId="21" fillId="0" borderId="0" xfId="0" applyFont="1" applyAlignment="1" applyProtection="1">
      <alignment horizontal="left" vertical="center" wrapText="1"/>
      <protection locked="0"/>
    </xf>
    <xf numFmtId="0" fontId="22" fillId="0" borderId="51" xfId="0" applyFont="1" applyBorder="1" applyAlignment="1">
      <alignment horizontal="center"/>
    </xf>
    <xf numFmtId="0" fontId="22" fillId="0" borderId="55" xfId="0" applyFont="1" applyBorder="1" applyAlignment="1">
      <alignment horizontal="center"/>
    </xf>
    <xf numFmtId="0" fontId="22" fillId="0" borderId="52" xfId="0" applyFont="1" applyBorder="1" applyAlignment="1">
      <alignment horizontal="center"/>
    </xf>
    <xf numFmtId="3" fontId="23" fillId="0" borderId="1" xfId="5" applyNumberFormat="1" applyFont="1" applyFill="1" applyBorder="1" applyAlignment="1">
      <alignment horizontal="center"/>
    </xf>
    <xf numFmtId="0" fontId="25" fillId="0" borderId="53" xfId="0" applyFont="1" applyBorder="1" applyAlignment="1" applyProtection="1">
      <alignment horizontal="center" vertical="top" wrapText="1"/>
      <protection locked="0"/>
    </xf>
    <xf numFmtId="0" fontId="25" fillId="0" borderId="8" xfId="0" applyFont="1" applyBorder="1" applyAlignment="1" applyProtection="1">
      <alignment horizontal="center" vertical="top" wrapText="1"/>
      <protection locked="0"/>
    </xf>
    <xf numFmtId="0" fontId="21" fillId="0" borderId="53" xfId="0" applyFont="1" applyBorder="1" applyAlignment="1" applyProtection="1">
      <alignment horizontal="center" vertical="top" wrapText="1"/>
      <protection locked="0"/>
    </xf>
    <xf numFmtId="0" fontId="21" fillId="0" borderId="8" xfId="0" applyFont="1" applyBorder="1" applyAlignment="1" applyProtection="1">
      <alignment horizontal="center" vertical="top" wrapText="1"/>
      <protection locked="0"/>
    </xf>
    <xf numFmtId="0" fontId="15" fillId="0" borderId="0" xfId="0" applyFont="1" applyAlignment="1" applyProtection="1">
      <alignment horizontal="left" vertical="top" wrapText="1"/>
      <protection locked="0"/>
    </xf>
    <xf numFmtId="0" fontId="15" fillId="0" borderId="0" xfId="0" applyFont="1" applyAlignment="1" applyProtection="1">
      <alignment horizontal="left" vertical="top"/>
      <protection locked="0"/>
    </xf>
    <xf numFmtId="0" fontId="16" fillId="9" borderId="9" xfId="0" applyFont="1" applyFill="1" applyBorder="1" applyAlignment="1" applyProtection="1">
      <alignment horizontal="center" wrapText="1"/>
      <protection locked="0"/>
    </xf>
    <xf numFmtId="0" fontId="16" fillId="9" borderId="5" xfId="0" applyFont="1" applyFill="1" applyBorder="1" applyAlignment="1" applyProtection="1">
      <alignment horizontal="center" wrapText="1"/>
      <protection locked="0"/>
    </xf>
    <xf numFmtId="0" fontId="0" fillId="7" borderId="56" xfId="0" applyFont="1" applyFill="1" applyBorder="1" applyAlignment="1" applyProtection="1">
      <alignment wrapText="1"/>
      <protection locked="0"/>
    </xf>
    <xf numFmtId="0" fontId="0" fillId="7" borderId="30" xfId="0" applyFont="1" applyFill="1" applyBorder="1" applyAlignment="1" applyProtection="1">
      <alignment wrapText="1"/>
      <protection locked="0"/>
    </xf>
    <xf numFmtId="0" fontId="0" fillId="7" borderId="32" xfId="0" applyFont="1" applyFill="1" applyBorder="1" applyAlignment="1" applyProtection="1">
      <alignment wrapText="1"/>
      <protection locked="0"/>
    </xf>
    <xf numFmtId="0" fontId="0" fillId="7" borderId="29" xfId="0" applyFont="1" applyFill="1" applyBorder="1" applyAlignment="1" applyProtection="1">
      <alignment wrapText="1"/>
      <protection locked="0"/>
    </xf>
    <xf numFmtId="0" fontId="16" fillId="0" borderId="33" xfId="0" applyFont="1" applyBorder="1" applyAlignment="1" applyProtection="1">
      <alignment horizontal="center" wrapText="1"/>
      <protection locked="0"/>
    </xf>
    <xf numFmtId="0" fontId="16" fillId="0" borderId="34" xfId="0" applyFont="1" applyBorder="1" applyAlignment="1" applyProtection="1">
      <alignment horizontal="center" wrapText="1"/>
      <protection locked="0"/>
    </xf>
    <xf numFmtId="0" fontId="0" fillId="0" borderId="34" xfId="0" applyFont="1" applyBorder="1" applyAlignment="1" applyProtection="1">
      <alignment horizontal="justify" vertical="top" wrapText="1"/>
      <protection locked="0"/>
    </xf>
    <xf numFmtId="0" fontId="0" fillId="0" borderId="56"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29" xfId="0" applyFont="1" applyBorder="1" applyAlignment="1" applyProtection="1">
      <alignment wrapText="1"/>
      <protection locked="0"/>
    </xf>
    <xf numFmtId="0" fontId="16" fillId="0" borderId="34" xfId="0" applyFont="1" applyBorder="1" applyAlignment="1" applyProtection="1">
      <alignment wrapText="1"/>
      <protection locked="0"/>
    </xf>
    <xf numFmtId="0" fontId="16" fillId="0" borderId="35" xfId="0" applyFont="1" applyBorder="1" applyAlignment="1" applyProtection="1">
      <alignment wrapText="1"/>
      <protection locked="0"/>
    </xf>
    <xf numFmtId="0" fontId="16" fillId="0" borderId="0" xfId="0" applyFont="1" applyAlignment="1" applyProtection="1">
      <alignment wrapText="1"/>
      <protection locked="0"/>
    </xf>
    <xf numFmtId="0" fontId="16" fillId="0" borderId="31" xfId="0" applyFont="1" applyBorder="1" applyAlignment="1" applyProtection="1">
      <alignment wrapText="1"/>
      <protection locked="0"/>
    </xf>
    <xf numFmtId="0" fontId="16" fillId="8" borderId="0" xfId="0" applyFont="1" applyFill="1" applyAlignment="1" applyProtection="1">
      <alignment horizontal="center" vertical="top" wrapText="1"/>
      <protection locked="0"/>
    </xf>
    <xf numFmtId="0" fontId="0" fillId="0" borderId="0" xfId="0" applyFont="1" applyAlignment="1" applyProtection="1">
      <alignment horizontal="justify" vertical="top" wrapText="1"/>
      <protection locked="0"/>
    </xf>
    <xf numFmtId="0" fontId="16" fillId="0" borderId="33" xfId="0" applyFont="1" applyBorder="1" applyAlignment="1" applyProtection="1">
      <alignment wrapText="1"/>
      <protection locked="0"/>
    </xf>
    <xf numFmtId="165" fontId="4" fillId="0" borderId="1" xfId="0" applyNumberFormat="1" applyFont="1" applyFill="1" applyBorder="1" applyAlignment="1" applyProtection="1">
      <alignment horizontal="center" vertical="center"/>
      <protection locked="0"/>
    </xf>
    <xf numFmtId="165" fontId="17" fillId="4" borderId="36" xfId="0" applyNumberFormat="1" applyFont="1" applyFill="1" applyBorder="1" applyAlignment="1" applyProtection="1">
      <alignment horizontal="center" vertical="center"/>
      <protection locked="0"/>
    </xf>
    <xf numFmtId="165" fontId="17" fillId="4" borderId="50" xfId="0" applyNumberFormat="1" applyFont="1" applyFill="1" applyBorder="1" applyAlignment="1" applyProtection="1">
      <alignment horizontal="center" vertical="center"/>
      <protection locked="0"/>
    </xf>
    <xf numFmtId="165" fontId="4" fillId="0" borderId="2" xfId="0" applyNumberFormat="1" applyFont="1" applyFill="1" applyBorder="1" applyAlignment="1" applyProtection="1">
      <alignment horizontal="center" vertical="center"/>
      <protection locked="0"/>
    </xf>
    <xf numFmtId="0" fontId="17" fillId="0" borderId="36" xfId="0" applyFont="1" applyBorder="1" applyAlignment="1" applyProtection="1">
      <alignment horizontal="left" vertical="center"/>
      <protection locked="0"/>
    </xf>
    <xf numFmtId="0" fontId="17" fillId="0" borderId="49" xfId="0" applyFont="1" applyBorder="1" applyAlignment="1" applyProtection="1">
      <alignment horizontal="left" vertical="center"/>
      <protection locked="0"/>
    </xf>
    <xf numFmtId="0" fontId="17" fillId="0" borderId="50" xfId="0" applyFont="1" applyBorder="1" applyAlignment="1" applyProtection="1">
      <alignment horizontal="left" vertical="center"/>
      <protection locked="0"/>
    </xf>
    <xf numFmtId="0" fontId="0" fillId="0" borderId="1" xfId="0" applyBorder="1" applyAlignment="1" applyProtection="1">
      <alignment horizontal="center"/>
      <protection locked="0"/>
    </xf>
    <xf numFmtId="0" fontId="26" fillId="13" borderId="0" xfId="0" applyFont="1" applyFill="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165" fontId="0" fillId="4" borderId="1" xfId="0" applyNumberFormat="1" applyFill="1" applyBorder="1" applyAlignment="1" applyProtection="1">
      <alignment horizontal="center"/>
      <protection locked="0"/>
    </xf>
    <xf numFmtId="165" fontId="5" fillId="0" borderId="57" xfId="0" applyNumberFormat="1" applyFont="1" applyFill="1" applyBorder="1" applyAlignment="1" applyProtection="1">
      <alignment horizontal="center" vertical="center"/>
      <protection locked="0"/>
    </xf>
    <xf numFmtId="165" fontId="5" fillId="0" borderId="58" xfId="0" applyNumberFormat="1" applyFont="1" applyFill="1" applyBorder="1" applyAlignment="1" applyProtection="1">
      <alignment horizontal="center" vertical="center"/>
      <protection locked="0"/>
    </xf>
    <xf numFmtId="165" fontId="17" fillId="0" borderId="9" xfId="0" applyNumberFormat="1" applyFont="1" applyFill="1" applyBorder="1" applyAlignment="1" applyProtection="1">
      <alignment horizontal="center" vertical="center" wrapText="1"/>
      <protection locked="0"/>
    </xf>
    <xf numFmtId="165" fontId="17" fillId="0" borderId="56" xfId="0" applyNumberFormat="1" applyFont="1" applyFill="1" applyBorder="1" applyAlignment="1" applyProtection="1">
      <alignment horizontal="center" vertical="center" wrapText="1"/>
      <protection locked="0"/>
    </xf>
    <xf numFmtId="165" fontId="17" fillId="0" borderId="32" xfId="0" applyNumberFormat="1" applyFont="1" applyFill="1" applyBorder="1" applyAlignment="1" applyProtection="1">
      <alignment horizontal="center" vertical="center" wrapText="1"/>
      <protection locked="0"/>
    </xf>
    <xf numFmtId="165" fontId="17" fillId="0" borderId="5" xfId="0" applyNumberFormat="1" applyFont="1" applyFill="1" applyBorder="1" applyAlignment="1" applyProtection="1">
      <alignment horizontal="center" vertical="center" wrapText="1"/>
      <protection locked="0"/>
    </xf>
    <xf numFmtId="165" fontId="17" fillId="0" borderId="30" xfId="0" applyNumberFormat="1" applyFont="1" applyFill="1" applyBorder="1" applyAlignment="1" applyProtection="1">
      <alignment horizontal="center" vertical="center" wrapText="1"/>
      <protection locked="0"/>
    </xf>
    <xf numFmtId="165" fontId="17" fillId="0" borderId="29" xfId="0" applyNumberFormat="1" applyFont="1" applyFill="1" applyBorder="1" applyAlignment="1" applyProtection="1">
      <alignment horizontal="center" vertical="center" wrapText="1"/>
      <protection locked="0"/>
    </xf>
    <xf numFmtId="165" fontId="4" fillId="0" borderId="4" xfId="0" applyNumberFormat="1" applyFont="1" applyFill="1" applyBorder="1" applyAlignment="1" applyProtection="1">
      <alignment horizontal="center" vertical="center"/>
      <protection locked="0"/>
    </xf>
    <xf numFmtId="0" fontId="30" fillId="0" borderId="1" xfId="0" applyFont="1" applyBorder="1" applyAlignment="1" applyProtection="1">
      <alignment horizontal="left" vertical="center"/>
      <protection locked="0"/>
    </xf>
    <xf numFmtId="165" fontId="30" fillId="11" borderId="1" xfId="0" applyNumberFormat="1" applyFont="1" applyFill="1" applyBorder="1" applyAlignment="1" applyProtection="1">
      <alignment horizontal="center" vertical="center"/>
    </xf>
    <xf numFmtId="165" fontId="17" fillId="0" borderId="12" xfId="0" applyNumberFormat="1" applyFont="1" applyFill="1" applyBorder="1" applyAlignment="1" applyProtection="1">
      <alignment horizontal="center" vertical="center" wrapText="1"/>
      <protection locked="0"/>
    </xf>
    <xf numFmtId="165" fontId="17" fillId="0" borderId="0" xfId="0" applyNumberFormat="1" applyFont="1" applyFill="1" applyBorder="1" applyAlignment="1" applyProtection="1">
      <alignment horizontal="center" vertical="center" wrapText="1"/>
      <protection locked="0"/>
    </xf>
    <xf numFmtId="165" fontId="17" fillId="0" borderId="31" xfId="0" applyNumberFormat="1" applyFont="1" applyFill="1" applyBorder="1" applyAlignment="1" applyProtection="1">
      <alignment horizontal="center" vertical="center" wrapText="1"/>
      <protection locked="0"/>
    </xf>
    <xf numFmtId="0" fontId="0" fillId="3" borderId="1" xfId="0" applyFill="1" applyBorder="1" applyAlignment="1" applyProtection="1">
      <alignment horizontal="center" wrapText="1"/>
      <protection locked="0"/>
    </xf>
    <xf numFmtId="0" fontId="0" fillId="3" borderId="1" xfId="0" applyFill="1" applyBorder="1" applyAlignment="1" applyProtection="1">
      <alignment horizontal="center"/>
      <protection locked="0"/>
    </xf>
    <xf numFmtId="165" fontId="30" fillId="4" borderId="36" xfId="0" applyNumberFormat="1" applyFont="1" applyFill="1" applyBorder="1" applyAlignment="1" applyProtection="1">
      <alignment horizontal="center" vertical="center"/>
      <protection locked="0"/>
    </xf>
    <xf numFmtId="165" fontId="30" fillId="4" borderId="50" xfId="0" applyNumberFormat="1" applyFont="1" applyFill="1" applyBorder="1" applyAlignment="1" applyProtection="1">
      <alignment horizontal="center" vertical="center"/>
      <protection locked="0"/>
    </xf>
    <xf numFmtId="165" fontId="30" fillId="4" borderId="1" xfId="0" applyNumberFormat="1" applyFont="1" applyFill="1" applyBorder="1" applyAlignment="1" applyProtection="1">
      <alignment horizontal="center" vertical="center"/>
      <protection locked="0"/>
    </xf>
    <xf numFmtId="165" fontId="30" fillId="11" borderId="36" xfId="0" applyNumberFormat="1" applyFont="1" applyFill="1" applyBorder="1" applyAlignment="1" applyProtection="1">
      <alignment horizontal="center" vertical="center"/>
    </xf>
    <xf numFmtId="165" fontId="30" fillId="11" borderId="50" xfId="0" applyNumberFormat="1" applyFont="1" applyFill="1" applyBorder="1" applyAlignment="1" applyProtection="1">
      <alignment horizontal="center" vertical="center"/>
    </xf>
    <xf numFmtId="0" fontId="16" fillId="0" borderId="1" xfId="0" applyFont="1" applyBorder="1" applyAlignment="1" applyProtection="1">
      <alignment horizontal="center" wrapText="1"/>
      <protection locked="0"/>
    </xf>
    <xf numFmtId="0" fontId="16" fillId="0" borderId="1" xfId="0" applyFont="1" applyBorder="1" applyAlignment="1" applyProtection="1">
      <alignment horizontal="center"/>
      <protection locked="0"/>
    </xf>
    <xf numFmtId="165" fontId="16" fillId="0" borderId="1" xfId="0" applyNumberFormat="1" applyFont="1" applyBorder="1" applyAlignment="1" applyProtection="1">
      <alignment horizontal="center"/>
    </xf>
    <xf numFmtId="0" fontId="30" fillId="0" borderId="36" xfId="0" applyFont="1" applyBorder="1" applyAlignment="1" applyProtection="1">
      <alignment horizontal="left" vertical="center"/>
      <protection locked="0"/>
    </xf>
    <xf numFmtId="0" fontId="30" fillId="0" borderId="49" xfId="0" applyFont="1" applyBorder="1" applyAlignment="1" applyProtection="1">
      <alignment horizontal="left" vertical="center"/>
      <protection locked="0"/>
    </xf>
    <xf numFmtId="0" fontId="30" fillId="0" borderId="50" xfId="0" applyFont="1" applyBorder="1" applyAlignment="1" applyProtection="1">
      <alignment horizontal="left" vertical="center"/>
      <protection locked="0"/>
    </xf>
    <xf numFmtId="165" fontId="0" fillId="12" borderId="1" xfId="0" applyNumberFormat="1" applyFill="1" applyBorder="1" applyAlignment="1" applyProtection="1">
      <alignment horizontal="center"/>
    </xf>
    <xf numFmtId="0" fontId="0" fillId="12" borderId="1" xfId="0" applyFill="1" applyBorder="1" applyAlignment="1" applyProtection="1">
      <alignment horizontal="center"/>
    </xf>
    <xf numFmtId="165" fontId="17" fillId="0" borderId="36" xfId="0" applyNumberFormat="1" applyFont="1" applyFill="1" applyBorder="1" applyAlignment="1" applyProtection="1">
      <alignment horizontal="center" vertical="center"/>
    </xf>
    <xf numFmtId="165" fontId="17" fillId="0" borderId="50" xfId="0" applyNumberFormat="1" applyFont="1" applyFill="1" applyBorder="1" applyAlignment="1" applyProtection="1">
      <alignment horizontal="center" vertical="center"/>
    </xf>
    <xf numFmtId="0" fontId="17" fillId="0" borderId="36" xfId="0" applyFont="1" applyBorder="1" applyAlignment="1" applyProtection="1">
      <alignment horizontal="left" vertical="center" wrapText="1"/>
      <protection locked="0"/>
    </xf>
    <xf numFmtId="0" fontId="11" fillId="0" borderId="1" xfId="0" applyFont="1" applyBorder="1" applyAlignment="1" applyProtection="1">
      <alignment horizontal="center"/>
      <protection locked="0"/>
    </xf>
    <xf numFmtId="165" fontId="16" fillId="10" borderId="1" xfId="0" applyNumberFormat="1" applyFont="1" applyFill="1" applyBorder="1" applyAlignment="1" applyProtection="1">
      <alignment horizontal="center"/>
    </xf>
    <xf numFmtId="0" fontId="31" fillId="0" borderId="1" xfId="0" applyFont="1" applyBorder="1" applyAlignment="1" applyProtection="1">
      <alignment horizontal="left" wrapText="1"/>
      <protection locked="0"/>
    </xf>
    <xf numFmtId="0" fontId="31" fillId="0" borderId="1" xfId="0" applyFont="1" applyBorder="1" applyAlignment="1" applyProtection="1">
      <alignment horizontal="left"/>
      <protection locked="0"/>
    </xf>
    <xf numFmtId="165" fontId="0" fillId="0" borderId="1" xfId="0" applyNumberFormat="1" applyBorder="1" applyAlignment="1" applyProtection="1">
      <alignment horizontal="center"/>
    </xf>
    <xf numFmtId="10" fontId="0" fillId="0" borderId="1" xfId="0" applyNumberFormat="1" applyBorder="1" applyAlignment="1" applyProtection="1">
      <alignment horizontal="center"/>
    </xf>
    <xf numFmtId="7" fontId="12" fillId="0" borderId="1" xfId="4" applyNumberFormat="1" applyFont="1" applyBorder="1" applyAlignment="1" applyProtection="1">
      <alignment horizontal="center" vertical="center"/>
    </xf>
    <xf numFmtId="165" fontId="0" fillId="0" borderId="1" xfId="0" applyNumberFormat="1" applyFont="1" applyBorder="1" applyAlignment="1" applyProtection="1">
      <alignment horizontal="center"/>
    </xf>
    <xf numFmtId="7" fontId="16" fillId="0" borderId="1" xfId="0" applyNumberFormat="1" applyFont="1" applyBorder="1" applyAlignment="1" applyProtection="1">
      <alignment horizontal="center"/>
    </xf>
    <xf numFmtId="0" fontId="16" fillId="0" borderId="1" xfId="0" applyFont="1" applyBorder="1" applyAlignment="1" applyProtection="1">
      <alignment horizontal="center"/>
    </xf>
    <xf numFmtId="0" fontId="16" fillId="0" borderId="1" xfId="0" applyFont="1" applyBorder="1" applyAlignment="1" applyProtection="1">
      <alignment horizontal="left" wrapText="1"/>
      <protection locked="0"/>
    </xf>
    <xf numFmtId="0" fontId="16" fillId="0" borderId="1" xfId="0" applyFont="1" applyBorder="1" applyAlignment="1" applyProtection="1">
      <alignment horizontal="left"/>
      <protection locked="0"/>
    </xf>
    <xf numFmtId="44" fontId="16" fillId="0" borderId="1" xfId="0" applyNumberFormat="1" applyFont="1" applyBorder="1" applyAlignment="1" applyProtection="1">
      <alignment horizontal="center"/>
    </xf>
    <xf numFmtId="10" fontId="16" fillId="0" borderId="1" xfId="0" applyNumberFormat="1" applyFont="1" applyBorder="1" applyAlignment="1" applyProtection="1">
      <alignment horizontal="center"/>
    </xf>
    <xf numFmtId="166" fontId="0" fillId="0" borderId="1" xfId="0" applyNumberFormat="1" applyBorder="1" applyAlignment="1" applyProtection="1">
      <alignment horizontal="center"/>
    </xf>
    <xf numFmtId="0" fontId="30" fillId="0" borderId="1" xfId="0" applyFont="1" applyBorder="1" applyAlignment="1" applyProtection="1">
      <alignment horizontal="left" vertical="center" indent="5"/>
      <protection locked="0"/>
    </xf>
    <xf numFmtId="0" fontId="0" fillId="0" borderId="1" xfId="0" applyBorder="1" applyAlignment="1" applyProtection="1">
      <alignment horizontal="center" wrapText="1"/>
      <protection locked="0"/>
    </xf>
    <xf numFmtId="0" fontId="0" fillId="0" borderId="1" xfId="0" applyFont="1" applyBorder="1" applyAlignment="1" applyProtection="1">
      <alignment horizontal="center"/>
      <protection locked="0"/>
    </xf>
    <xf numFmtId="0" fontId="1" fillId="0" borderId="1" xfId="0" applyFont="1" applyBorder="1" applyAlignment="1" applyProtection="1">
      <alignment horizontal="center" wrapText="1"/>
      <protection locked="0"/>
    </xf>
    <xf numFmtId="165" fontId="17" fillId="11" borderId="1" xfId="0" applyNumberFormat="1" applyFont="1" applyFill="1" applyBorder="1" applyAlignment="1" applyProtection="1">
      <alignment horizontal="center" vertical="center"/>
    </xf>
    <xf numFmtId="0" fontId="30" fillId="0" borderId="36" xfId="0" applyFont="1" applyBorder="1" applyAlignment="1" applyProtection="1">
      <alignment horizontal="left" vertical="center" indent="5"/>
      <protection locked="0"/>
    </xf>
    <xf numFmtId="0" fontId="30" fillId="0" borderId="49" xfId="0" applyFont="1" applyBorder="1" applyAlignment="1" applyProtection="1">
      <alignment horizontal="left" vertical="center" indent="5"/>
      <protection locked="0"/>
    </xf>
    <xf numFmtId="0" fontId="30" fillId="0" borderId="50" xfId="0" applyFont="1" applyBorder="1" applyAlignment="1" applyProtection="1">
      <alignment horizontal="left" vertical="center" indent="5"/>
      <protection locked="0"/>
    </xf>
    <xf numFmtId="0" fontId="30" fillId="0" borderId="1" xfId="0" applyFont="1" applyBorder="1" applyAlignment="1" applyProtection="1">
      <alignment horizontal="left" vertical="center" indent="2"/>
      <protection locked="0"/>
    </xf>
    <xf numFmtId="0" fontId="30" fillId="0" borderId="1" xfId="0" applyFont="1" applyBorder="1" applyAlignment="1" applyProtection="1">
      <alignment horizontal="left" vertical="center" wrapText="1"/>
      <protection locked="0"/>
    </xf>
    <xf numFmtId="165" fontId="17" fillId="4" borderId="1" xfId="0" applyNumberFormat="1" applyFont="1" applyFill="1" applyBorder="1" applyAlignment="1" applyProtection="1">
      <alignment horizontal="center" vertical="center"/>
      <protection locked="0"/>
    </xf>
    <xf numFmtId="10" fontId="16" fillId="4" borderId="36" xfId="0" applyNumberFormat="1" applyFont="1" applyFill="1" applyBorder="1" applyAlignment="1" applyProtection="1">
      <alignment horizontal="center"/>
      <protection locked="0"/>
    </xf>
    <xf numFmtId="10" fontId="16" fillId="4" borderId="50" xfId="0" applyNumberFormat="1" applyFont="1" applyFill="1" applyBorder="1" applyAlignment="1" applyProtection="1">
      <alignment horizontal="center"/>
      <protection locked="0"/>
    </xf>
    <xf numFmtId="165" fontId="17" fillId="11" borderId="1" xfId="0" applyNumberFormat="1" applyFont="1" applyFill="1" applyBorder="1" applyAlignment="1" applyProtection="1">
      <alignment horizontal="center" vertical="center"/>
      <protection locked="0"/>
    </xf>
    <xf numFmtId="165" fontId="17" fillId="11" borderId="36" xfId="0" applyNumberFormat="1" applyFont="1" applyFill="1" applyBorder="1" applyAlignment="1" applyProtection="1">
      <alignment horizontal="center" vertical="center"/>
    </xf>
    <xf numFmtId="165" fontId="17" fillId="11" borderId="50" xfId="0" applyNumberFormat="1" applyFont="1" applyFill="1" applyBorder="1" applyAlignment="1" applyProtection="1">
      <alignment horizontal="center" vertical="center"/>
    </xf>
    <xf numFmtId="0" fontId="0" fillId="0" borderId="36" xfId="0" applyBorder="1" applyAlignment="1" applyProtection="1">
      <alignment horizontal="center"/>
      <protection locked="0"/>
    </xf>
    <xf numFmtId="0" fontId="0" fillId="0" borderId="49" xfId="0" applyBorder="1" applyAlignment="1" applyProtection="1">
      <alignment horizontal="center"/>
      <protection locked="0"/>
    </xf>
  </cellXfs>
  <cellStyles count="7">
    <cellStyle name="Euro" xfId="1"/>
    <cellStyle name="Hipervínculo" xfId="2" builtinId="8"/>
    <cellStyle name="Millares" xfId="3" builtinId="3"/>
    <cellStyle name="Moneda" xfId="4" builtinId="4"/>
    <cellStyle name="Normal" xfId="0" builtinId="0"/>
    <cellStyle name="Normal 3" xfId="5"/>
    <cellStyle name="Porcentual" xfId="6"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STOS%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astos 2017"/>
      <sheetName val="Publicación "/>
      <sheetName val="Hoja2"/>
    </sheetNames>
    <sheetDataSet>
      <sheetData sheetId="0">
        <row r="494">
          <cell r="D494">
            <v>23455.38</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gae.pap.minhap.gob.es/sitios/igae/es-ES/ContabilidadNacional/InformacionGeneral/Documents/Manual_AATT/ManualCCLL1Edicion2006b.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www.igae.pap.minhap.gob.es/sitios/igae/es-ES/ContabilidadNacional/InformacionGeneral/Documents/Manual_AATT/Regla_de_gasto_CCLL_noviembre_2014.pdf"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M60"/>
  <sheetViews>
    <sheetView topLeftCell="A4" workbookViewId="0">
      <selection activeCell="C9" sqref="C9"/>
    </sheetView>
  </sheetViews>
  <sheetFormatPr baseColWidth="10" defaultRowHeight="15"/>
  <cols>
    <col min="1" max="1" width="23.7109375" style="87" bestFit="1" customWidth="1"/>
    <col min="2" max="3" width="14.85546875" style="89" customWidth="1"/>
    <col min="4" max="4" width="12.7109375" style="8" bestFit="1" customWidth="1"/>
    <col min="5" max="5" width="11.42578125" style="8"/>
    <col min="6" max="6" width="25.42578125" style="87" bestFit="1" customWidth="1"/>
    <col min="7" max="8" width="14.42578125" style="9" bestFit="1" customWidth="1"/>
    <col min="9" max="10" width="11.42578125" style="8"/>
    <col min="11" max="11" width="11.42578125" style="87"/>
    <col min="12" max="13" width="14.42578125" style="87" bestFit="1" customWidth="1"/>
    <col min="14" max="16384" width="11.42578125" style="87"/>
  </cols>
  <sheetData>
    <row r="1" spans="1:13">
      <c r="A1" s="252" t="s">
        <v>193</v>
      </c>
      <c r="B1" s="252"/>
      <c r="C1" s="95"/>
    </row>
    <row r="2" spans="1:13" ht="15.75" thickBot="1">
      <c r="A2" s="88" t="s">
        <v>192</v>
      </c>
      <c r="B2" s="86">
        <v>2017</v>
      </c>
      <c r="C2" s="87"/>
      <c r="D2" s="125" t="s">
        <v>205</v>
      </c>
    </row>
    <row r="4" spans="1:13" ht="15.75" thickBot="1"/>
    <row r="5" spans="1:13" ht="18" customHeight="1">
      <c r="A5" s="255" t="s">
        <v>70</v>
      </c>
      <c r="B5" s="96" t="s">
        <v>203</v>
      </c>
      <c r="C5" s="96" t="s">
        <v>194</v>
      </c>
      <c r="D5" s="253" t="s">
        <v>97</v>
      </c>
      <c r="E5" s="254"/>
    </row>
    <row r="6" spans="1:13" ht="15.75" customHeight="1" thickBot="1">
      <c r="A6" s="256"/>
      <c r="B6" s="97">
        <f>B2-1</f>
        <v>2016</v>
      </c>
      <c r="C6" s="97">
        <f>B2</f>
        <v>2017</v>
      </c>
      <c r="D6" s="98" t="s">
        <v>98</v>
      </c>
      <c r="E6" s="98" t="s">
        <v>99</v>
      </c>
    </row>
    <row r="7" spans="1:13" ht="16.5" thickTop="1" thickBot="1">
      <c r="A7" s="99" t="s">
        <v>72</v>
      </c>
      <c r="B7" s="118">
        <v>2506375.79</v>
      </c>
      <c r="C7" s="118">
        <v>2452831.54</v>
      </c>
      <c r="D7" s="116">
        <f>C7-B7</f>
        <v>-53544.25</v>
      </c>
      <c r="E7" s="100">
        <f t="shared" ref="E7:E12" si="0">IF(B7&gt;0,D7/B7,0)</f>
        <v>-2.1363217045756732E-2</v>
      </c>
    </row>
    <row r="8" spans="1:13" ht="30.75" thickBot="1">
      <c r="A8" s="99" t="s">
        <v>74</v>
      </c>
      <c r="B8" s="118">
        <v>1205749</v>
      </c>
      <c r="C8" s="118">
        <v>1384988</v>
      </c>
      <c r="D8" s="116">
        <f t="shared" ref="D8:D20" si="1">C8-B8</f>
        <v>179239</v>
      </c>
      <c r="E8" s="100">
        <f t="shared" si="0"/>
        <v>0.14865365843139824</v>
      </c>
    </row>
    <row r="9" spans="1:13" ht="15.75" thickBot="1">
      <c r="A9" s="99" t="s">
        <v>76</v>
      </c>
      <c r="B9" s="118">
        <v>204320</v>
      </c>
      <c r="C9" s="118">
        <v>170253.52</v>
      </c>
      <c r="D9" s="116">
        <f t="shared" si="1"/>
        <v>-34066.48000000001</v>
      </c>
      <c r="E9" s="100">
        <f t="shared" si="0"/>
        <v>-0.16673101018010969</v>
      </c>
      <c r="L9" s="90"/>
    </row>
    <row r="10" spans="1:13" ht="15.75" thickBot="1">
      <c r="A10" s="99" t="s">
        <v>78</v>
      </c>
      <c r="B10" s="118">
        <v>47867.02</v>
      </c>
      <c r="C10" s="118">
        <v>28130.34</v>
      </c>
      <c r="D10" s="116">
        <f t="shared" si="1"/>
        <v>-19736.679999999997</v>
      </c>
      <c r="E10" s="100">
        <f t="shared" si="0"/>
        <v>-0.41232314023308736</v>
      </c>
    </row>
    <row r="11" spans="1:13" ht="24.75" customHeight="1" thickBot="1">
      <c r="A11" s="99" t="s">
        <v>234</v>
      </c>
      <c r="B11" s="118"/>
      <c r="C11" s="118">
        <v>90000</v>
      </c>
      <c r="D11" s="116">
        <f>C11-B11</f>
        <v>90000</v>
      </c>
      <c r="E11" s="100">
        <f t="shared" si="0"/>
        <v>0</v>
      </c>
      <c r="L11" s="90"/>
      <c r="M11" s="90"/>
    </row>
    <row r="12" spans="1:13" s="12" customFormat="1" ht="15.75" thickBot="1">
      <c r="A12" s="101" t="s">
        <v>92</v>
      </c>
      <c r="B12" s="102">
        <f>SUM(B7:B11)</f>
        <v>3964311.81</v>
      </c>
      <c r="C12" s="102">
        <f>SUM(C7:C11)</f>
        <v>4126203.4</v>
      </c>
      <c r="D12" s="117">
        <f t="shared" si="1"/>
        <v>161891.58999999985</v>
      </c>
      <c r="E12" s="235">
        <f t="shared" si="0"/>
        <v>4.0837249378726306E-2</v>
      </c>
      <c r="L12" s="13"/>
      <c r="M12" s="13"/>
    </row>
    <row r="13" spans="1:13" ht="15.75" thickBot="1">
      <c r="A13" s="99" t="s">
        <v>80</v>
      </c>
      <c r="B13" s="119">
        <v>170000</v>
      </c>
      <c r="C13" s="118">
        <v>170000</v>
      </c>
      <c r="D13" s="116">
        <f t="shared" si="1"/>
        <v>0</v>
      </c>
      <c r="E13" s="100">
        <f t="shared" ref="E13:E20" si="2">IF(B13&gt;0,D13/B13,0)</f>
        <v>0</v>
      </c>
    </row>
    <row r="14" spans="1:13" ht="15.75" thickBot="1">
      <c r="A14" s="99" t="s">
        <v>82</v>
      </c>
      <c r="B14" s="118">
        <v>0</v>
      </c>
      <c r="C14" s="118">
        <v>0</v>
      </c>
      <c r="D14" s="116">
        <f t="shared" si="1"/>
        <v>0</v>
      </c>
      <c r="E14" s="100">
        <f t="shared" si="2"/>
        <v>0</v>
      </c>
    </row>
    <row r="15" spans="1:13" s="12" customFormat="1" ht="15.75" thickBot="1">
      <c r="A15" s="101" t="s">
        <v>89</v>
      </c>
      <c r="B15" s="102">
        <f>SUM(B13:B14)</f>
        <v>170000</v>
      </c>
      <c r="C15" s="102">
        <f>SUM(C13:C14)</f>
        <v>170000</v>
      </c>
      <c r="D15" s="117">
        <f t="shared" si="1"/>
        <v>0</v>
      </c>
      <c r="E15" s="100">
        <f t="shared" si="2"/>
        <v>0</v>
      </c>
    </row>
    <row r="16" spans="1:13" s="12" customFormat="1" ht="30.75" thickBot="1">
      <c r="A16" s="101" t="s">
        <v>95</v>
      </c>
      <c r="B16" s="102">
        <f>B15+B12</f>
        <v>4134311.81</v>
      </c>
      <c r="C16" s="102">
        <f>C15+C12</f>
        <v>4296203.4000000004</v>
      </c>
      <c r="D16" s="117">
        <f t="shared" si="1"/>
        <v>161891.59000000032</v>
      </c>
      <c r="E16" s="235">
        <f t="shared" si="2"/>
        <v>3.9158050345506068E-2</v>
      </c>
    </row>
    <row r="17" spans="1:10" ht="15.75" thickBot="1">
      <c r="A17" s="99" t="s">
        <v>83</v>
      </c>
      <c r="B17" s="118">
        <v>8000</v>
      </c>
      <c r="C17" s="118">
        <v>8000</v>
      </c>
      <c r="D17" s="116">
        <f t="shared" si="1"/>
        <v>0</v>
      </c>
      <c r="E17" s="100">
        <f t="shared" si="2"/>
        <v>0</v>
      </c>
    </row>
    <row r="18" spans="1:10" ht="15.75" thickBot="1">
      <c r="A18" s="99" t="s">
        <v>85</v>
      </c>
      <c r="B18" s="118">
        <v>145000</v>
      </c>
      <c r="C18" s="118">
        <v>265000</v>
      </c>
      <c r="D18" s="116">
        <f t="shared" si="1"/>
        <v>120000</v>
      </c>
      <c r="E18" s="100">
        <f>IF(B18&gt;0,D18/B18,0)</f>
        <v>0.82758620689655171</v>
      </c>
    </row>
    <row r="19" spans="1:10" s="12" customFormat="1" ht="30.75" thickBot="1">
      <c r="A19" s="101" t="s">
        <v>90</v>
      </c>
      <c r="B19" s="102">
        <f>SUM(B17:B18)</f>
        <v>153000</v>
      </c>
      <c r="C19" s="102">
        <f>SUM(C17:C18)</f>
        <v>273000</v>
      </c>
      <c r="D19" s="117">
        <f t="shared" si="1"/>
        <v>120000</v>
      </c>
      <c r="E19" s="235">
        <f t="shared" si="2"/>
        <v>0.78431372549019607</v>
      </c>
    </row>
    <row r="20" spans="1:10" ht="15.75" thickBot="1">
      <c r="A20" s="101" t="s">
        <v>88</v>
      </c>
      <c r="B20" s="102">
        <f>B12+B15+B19</f>
        <v>4287311.8100000005</v>
      </c>
      <c r="C20" s="102">
        <f>C12+C15+C19</f>
        <v>4569203.4000000004</v>
      </c>
      <c r="D20" s="103">
        <f t="shared" si="1"/>
        <v>281891.58999999985</v>
      </c>
      <c r="E20" s="235">
        <f t="shared" si="2"/>
        <v>6.5750195575348142E-2</v>
      </c>
    </row>
    <row r="21" spans="1:10" ht="15.75" thickBot="1">
      <c r="A21" s="104"/>
      <c r="B21" s="105"/>
      <c r="C21" s="105"/>
      <c r="D21" s="106"/>
      <c r="E21" s="107"/>
    </row>
    <row r="22" spans="1:10" ht="15" customHeight="1">
      <c r="A22" s="255" t="s">
        <v>71</v>
      </c>
      <c r="B22" s="96" t="s">
        <v>203</v>
      </c>
      <c r="C22" s="96" t="s">
        <v>194</v>
      </c>
      <c r="D22" s="253" t="s">
        <v>97</v>
      </c>
      <c r="E22" s="254"/>
      <c r="F22" s="10"/>
      <c r="G22" s="10"/>
      <c r="H22" s="10"/>
      <c r="I22" s="10"/>
      <c r="J22" s="10"/>
    </row>
    <row r="23" spans="1:10" ht="15.75" thickBot="1">
      <c r="A23" s="256"/>
      <c r="B23" s="97">
        <f>B2-1</f>
        <v>2016</v>
      </c>
      <c r="C23" s="97">
        <f>B2</f>
        <v>2017</v>
      </c>
      <c r="D23" s="98" t="s">
        <v>98</v>
      </c>
      <c r="E23" s="98" t="s">
        <v>99</v>
      </c>
    </row>
    <row r="24" spans="1:10" ht="16.5" thickTop="1" thickBot="1">
      <c r="A24" s="108" t="s">
        <v>73</v>
      </c>
      <c r="B24" s="120">
        <v>2159399.2599999998</v>
      </c>
      <c r="C24" s="121">
        <v>2207759.94</v>
      </c>
      <c r="D24" s="236">
        <f>C24-B24</f>
        <v>48360.680000000168</v>
      </c>
      <c r="E24" s="110">
        <f t="shared" ref="E24:E29" si="3">IF(B24&gt;0,D24/B24,0)</f>
        <v>2.2395432329637907E-2</v>
      </c>
    </row>
    <row r="25" spans="1:10" ht="15.75" thickBot="1">
      <c r="A25" s="108" t="s">
        <v>75</v>
      </c>
      <c r="B25" s="120">
        <v>20714.45</v>
      </c>
      <c r="C25" s="121">
        <v>21368.07</v>
      </c>
      <c r="D25" s="109">
        <f t="shared" ref="D25:D37" si="4">C25-B25</f>
        <v>653.61999999999898</v>
      </c>
      <c r="E25" s="110">
        <f t="shared" si="3"/>
        <v>3.1553818711092932E-2</v>
      </c>
    </row>
    <row r="26" spans="1:10" ht="15.75" thickBot="1">
      <c r="A26" s="108" t="s">
        <v>77</v>
      </c>
      <c r="B26" s="120">
        <v>593654.09</v>
      </c>
      <c r="C26" s="121">
        <v>616648.31000000006</v>
      </c>
      <c r="D26" s="109">
        <f t="shared" si="4"/>
        <v>22994.220000000088</v>
      </c>
      <c r="E26" s="110">
        <f t="shared" si="3"/>
        <v>3.8733364070649444E-2</v>
      </c>
    </row>
    <row r="27" spans="1:10" ht="15.75" thickBot="1">
      <c r="A27" s="108" t="s">
        <v>79</v>
      </c>
      <c r="B27" s="120">
        <v>1878891</v>
      </c>
      <c r="C27" s="121">
        <v>1846161.66</v>
      </c>
      <c r="D27" s="109">
        <f t="shared" si="4"/>
        <v>-32729.340000000084</v>
      </c>
      <c r="E27" s="110">
        <f t="shared" si="3"/>
        <v>-1.7419499055559947E-2</v>
      </c>
    </row>
    <row r="28" spans="1:10" ht="15.75" thickBot="1">
      <c r="A28" s="108" t="s">
        <v>81</v>
      </c>
      <c r="B28" s="120">
        <v>42060.12</v>
      </c>
      <c r="C28" s="121">
        <v>21720</v>
      </c>
      <c r="D28" s="109">
        <f t="shared" si="4"/>
        <v>-20340.120000000003</v>
      </c>
      <c r="E28" s="110">
        <f t="shared" si="3"/>
        <v>-0.48359633781358685</v>
      </c>
    </row>
    <row r="29" spans="1:10" ht="30.75" thickBot="1">
      <c r="A29" s="111" t="s">
        <v>91</v>
      </c>
      <c r="B29" s="112">
        <f>SUM(B24:B28)</f>
        <v>4694718.92</v>
      </c>
      <c r="C29" s="112">
        <f>SUM(C24:C28)</f>
        <v>4713657.9799999995</v>
      </c>
      <c r="D29" s="113">
        <f t="shared" si="4"/>
        <v>18939.05999999959</v>
      </c>
      <c r="E29" s="237">
        <f t="shared" si="3"/>
        <v>4.0341201087283817E-3</v>
      </c>
    </row>
    <row r="30" spans="1:10" ht="30.75" thickBot="1">
      <c r="A30" s="108" t="s">
        <v>204</v>
      </c>
      <c r="B30" s="122">
        <v>1</v>
      </c>
      <c r="C30" s="123">
        <v>1</v>
      </c>
      <c r="D30" s="109">
        <f>C30-B30</f>
        <v>0</v>
      </c>
      <c r="E30" s="110">
        <f>IF(B30&gt;0,D30/B30,0)</f>
        <v>0</v>
      </c>
    </row>
    <row r="31" spans="1:10" ht="15.75" thickBot="1">
      <c r="A31" s="108" t="s">
        <v>84</v>
      </c>
      <c r="B31" s="120">
        <v>0</v>
      </c>
      <c r="C31" s="121">
        <v>0</v>
      </c>
      <c r="D31" s="109">
        <f t="shared" si="4"/>
        <v>0</v>
      </c>
      <c r="E31" s="110">
        <f>IF(B31&gt;0,D31/B31,0)</f>
        <v>0</v>
      </c>
    </row>
    <row r="32" spans="1:10" ht="15.75" thickBot="1">
      <c r="A32" s="111" t="s">
        <v>93</v>
      </c>
      <c r="B32" s="114">
        <f>SUM(B30:B31)</f>
        <v>1</v>
      </c>
      <c r="C32" s="114">
        <f>SUM(C30:C31)</f>
        <v>1</v>
      </c>
      <c r="D32" s="113">
        <f t="shared" si="4"/>
        <v>0</v>
      </c>
      <c r="E32" s="237">
        <f t="shared" ref="E32:E37" si="5">IF(B32&gt;0,D32/B32,0)</f>
        <v>0</v>
      </c>
    </row>
    <row r="33" spans="1:5" ht="30.75" thickBot="1">
      <c r="A33" s="111" t="s">
        <v>96</v>
      </c>
      <c r="B33" s="114">
        <f>B32+B29</f>
        <v>4694719.92</v>
      </c>
      <c r="C33" s="114">
        <f>C32+C29</f>
        <v>4713658.9799999995</v>
      </c>
      <c r="D33" s="113">
        <f t="shared" si="4"/>
        <v>18939.05999999959</v>
      </c>
      <c r="E33" s="237">
        <f t="shared" si="5"/>
        <v>4.0341192494396114E-3</v>
      </c>
    </row>
    <row r="34" spans="1:5" ht="15.75" thickBot="1">
      <c r="A34" s="108" t="s">
        <v>86</v>
      </c>
      <c r="B34" s="120">
        <v>8000</v>
      </c>
      <c r="C34" s="121">
        <v>8000</v>
      </c>
      <c r="D34" s="109">
        <f t="shared" si="4"/>
        <v>0</v>
      </c>
      <c r="E34" s="110">
        <f t="shared" si="5"/>
        <v>0</v>
      </c>
    </row>
    <row r="35" spans="1:5" ht="15.75" thickBot="1">
      <c r="A35" s="108" t="s">
        <v>87</v>
      </c>
      <c r="B35" s="124">
        <v>0</v>
      </c>
      <c r="C35" s="123">
        <v>0</v>
      </c>
      <c r="D35" s="109">
        <f t="shared" si="4"/>
        <v>0</v>
      </c>
      <c r="E35" s="110">
        <f t="shared" si="5"/>
        <v>0</v>
      </c>
    </row>
    <row r="36" spans="1:5" ht="30.75" thickBot="1">
      <c r="A36" s="111" t="s">
        <v>94</v>
      </c>
      <c r="B36" s="115">
        <f>SUM(B34:B35)</f>
        <v>8000</v>
      </c>
      <c r="C36" s="115">
        <f>SUM(C34:C35)</f>
        <v>8000</v>
      </c>
      <c r="D36" s="113">
        <f t="shared" si="4"/>
        <v>0</v>
      </c>
      <c r="E36" s="237">
        <f t="shared" si="5"/>
        <v>0</v>
      </c>
    </row>
    <row r="37" spans="1:5" ht="15.75" thickBot="1">
      <c r="A37" s="101" t="s">
        <v>88</v>
      </c>
      <c r="B37" s="112">
        <f>B29+B32+B36</f>
        <v>4702719.92</v>
      </c>
      <c r="C37" s="112">
        <f>C29+C32+C36</f>
        <v>4721658.9799999995</v>
      </c>
      <c r="D37" s="113">
        <f t="shared" si="4"/>
        <v>18939.05999999959</v>
      </c>
      <c r="E37" s="237">
        <f t="shared" si="5"/>
        <v>4.027256634921943E-3</v>
      </c>
    </row>
    <row r="38" spans="1:5">
      <c r="E38" s="238"/>
    </row>
    <row r="39" spans="1:5">
      <c r="A39" s="91"/>
      <c r="B39" s="92">
        <f>B23</f>
        <v>2016</v>
      </c>
      <c r="C39" s="92">
        <f>C23</f>
        <v>2017</v>
      </c>
    </row>
    <row r="40" spans="1:5" ht="30">
      <c r="A40" s="93" t="s">
        <v>120</v>
      </c>
      <c r="B40" s="94">
        <f>B29-B12</f>
        <v>730407.10999999987</v>
      </c>
      <c r="C40" s="94">
        <f>C29-C12</f>
        <v>587454.57999999961</v>
      </c>
    </row>
    <row r="41" spans="1:5" ht="30">
      <c r="A41" s="93" t="s">
        <v>124</v>
      </c>
      <c r="B41" s="94">
        <f>B29-B12-B18</f>
        <v>585407.10999999987</v>
      </c>
      <c r="C41" s="94">
        <f>C29-C12-C18</f>
        <v>322454.57999999961</v>
      </c>
    </row>
    <row r="60" spans="4:5">
      <c r="D60" s="11"/>
      <c r="E60" s="11"/>
    </row>
  </sheetData>
  <sheetProtection sheet="1"/>
  <mergeCells count="5">
    <mergeCell ref="A1:B1"/>
    <mergeCell ref="D5:E5"/>
    <mergeCell ref="D22:E22"/>
    <mergeCell ref="A5:A6"/>
    <mergeCell ref="A22:A23"/>
  </mergeCells>
  <pageMargins left="0.7" right="0.59" top="0.41" bottom="0.59"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dimension ref="A1:I120"/>
  <sheetViews>
    <sheetView topLeftCell="A37" workbookViewId="0">
      <selection activeCell="I65" sqref="I65"/>
    </sheetView>
  </sheetViews>
  <sheetFormatPr baseColWidth="10" defaultRowHeight="15"/>
  <cols>
    <col min="1" max="1" width="4.140625" style="25" bestFit="1" customWidth="1"/>
    <col min="2" max="2" width="22.42578125" style="25" customWidth="1"/>
    <col min="3" max="9" width="15.5703125" style="25" customWidth="1"/>
    <col min="10" max="13" width="20" style="25" customWidth="1"/>
    <col min="14" max="16384" width="11.42578125" style="25"/>
  </cols>
  <sheetData>
    <row r="1" spans="2:9">
      <c r="B1" s="263" t="s">
        <v>193</v>
      </c>
      <c r="C1" s="263"/>
    </row>
    <row r="2" spans="2:9" ht="15.75" thickBot="1">
      <c r="B2" s="26" t="s">
        <v>192</v>
      </c>
      <c r="C2" s="86">
        <f>'Resumen Capítulos'!B2</f>
        <v>2017</v>
      </c>
      <c r="D2" s="126" t="s">
        <v>205</v>
      </c>
    </row>
    <row r="4" spans="2:9" ht="123" customHeight="1">
      <c r="B4" s="268" t="s">
        <v>251</v>
      </c>
      <c r="C4" s="268"/>
      <c r="D4" s="268"/>
      <c r="E4" s="268"/>
      <c r="F4" s="268"/>
      <c r="G4" s="268"/>
      <c r="H4" s="268"/>
      <c r="I4" s="268"/>
    </row>
    <row r="5" spans="2:9" ht="33.75" customHeight="1">
      <c r="B5" s="268" t="s">
        <v>217</v>
      </c>
      <c r="C5" s="268"/>
      <c r="D5" s="268"/>
      <c r="E5" s="268"/>
      <c r="F5" s="268"/>
      <c r="G5" s="268"/>
      <c r="H5" s="268"/>
      <c r="I5" s="268"/>
    </row>
    <row r="6" spans="2:9" ht="18.75" customHeight="1">
      <c r="B6" s="269" t="s">
        <v>206</v>
      </c>
      <c r="C6" s="269"/>
      <c r="D6" s="269"/>
      <c r="E6" s="269"/>
      <c r="F6" s="269"/>
      <c r="G6" s="269"/>
      <c r="H6" s="269"/>
      <c r="I6" s="269"/>
    </row>
    <row r="7" spans="2:9" ht="33.75" customHeight="1">
      <c r="B7" s="268" t="s">
        <v>216</v>
      </c>
      <c r="C7" s="268"/>
      <c r="D7" s="268"/>
      <c r="E7" s="268"/>
      <c r="F7" s="268"/>
      <c r="G7" s="268"/>
      <c r="H7" s="268"/>
      <c r="I7" s="268"/>
    </row>
    <row r="8" spans="2:9" ht="33.75" customHeight="1">
      <c r="B8" s="268" t="s">
        <v>207</v>
      </c>
      <c r="C8" s="268"/>
      <c r="D8" s="268"/>
      <c r="E8" s="268"/>
      <c r="F8" s="268"/>
      <c r="G8" s="268"/>
      <c r="H8" s="268"/>
      <c r="I8" s="268"/>
    </row>
    <row r="9" spans="2:9" ht="21" customHeight="1">
      <c r="B9" s="268" t="s">
        <v>208</v>
      </c>
      <c r="C9" s="268"/>
      <c r="D9" s="268"/>
      <c r="E9" s="268"/>
      <c r="F9" s="268"/>
      <c r="G9" s="268"/>
      <c r="H9" s="268"/>
      <c r="I9" s="268"/>
    </row>
    <row r="10" spans="2:9" ht="17.25" customHeight="1">
      <c r="B10" s="269" t="s">
        <v>209</v>
      </c>
      <c r="C10" s="269"/>
      <c r="D10" s="269"/>
      <c r="E10" s="269"/>
      <c r="F10" s="269"/>
      <c r="G10" s="269"/>
      <c r="H10" s="269"/>
      <c r="I10" s="269"/>
    </row>
    <row r="11" spans="2:9" ht="18" customHeight="1">
      <c r="B11" s="269" t="s">
        <v>210</v>
      </c>
      <c r="C11" s="269"/>
      <c r="D11" s="269"/>
      <c r="E11" s="269"/>
      <c r="F11" s="269"/>
      <c r="G11" s="269"/>
      <c r="H11" s="269"/>
      <c r="I11" s="269"/>
    </row>
    <row r="12" spans="2:9" ht="18" customHeight="1">
      <c r="B12" s="269" t="s">
        <v>211</v>
      </c>
      <c r="C12" s="269"/>
      <c r="D12" s="269"/>
      <c r="E12" s="269"/>
      <c r="F12" s="269"/>
      <c r="G12" s="269"/>
      <c r="H12" s="269"/>
      <c r="I12" s="269"/>
    </row>
    <row r="13" spans="2:9">
      <c r="B13" s="127"/>
      <c r="C13" s="127"/>
      <c r="D13" s="127"/>
      <c r="E13" s="127"/>
      <c r="F13" s="127"/>
    </row>
    <row r="14" spans="2:9" ht="29.25" customHeight="1">
      <c r="B14" s="259" t="s">
        <v>142</v>
      </c>
      <c r="C14" s="259"/>
      <c r="D14" s="27"/>
      <c r="E14" s="27"/>
    </row>
    <row r="15" spans="2:9" ht="15.75" thickBot="1">
      <c r="B15" s="28"/>
      <c r="C15" s="27"/>
      <c r="D15" s="27"/>
      <c r="E15" s="27"/>
    </row>
    <row r="16" spans="2:9" ht="45.75" thickBot="1">
      <c r="B16" s="29">
        <f>$C$2-3</f>
        <v>2014</v>
      </c>
      <c r="C16" s="47" t="s">
        <v>147</v>
      </c>
      <c r="D16" s="194" t="s">
        <v>129</v>
      </c>
    </row>
    <row r="17" spans="2:4" ht="15.75" thickBot="1">
      <c r="B17" s="32" t="s">
        <v>130</v>
      </c>
      <c r="C17" s="57">
        <v>2318302.88</v>
      </c>
      <c r="D17" s="57">
        <v>2433262.1</v>
      </c>
    </row>
    <row r="18" spans="2:4" ht="15.75" thickBot="1">
      <c r="B18" s="32" t="s">
        <v>131</v>
      </c>
      <c r="C18" s="57">
        <v>1215483.33</v>
      </c>
      <c r="D18" s="57">
        <v>811491.17</v>
      </c>
    </row>
    <row r="19" spans="2:4" ht="15.75" thickBot="1">
      <c r="B19" s="32" t="s">
        <v>132</v>
      </c>
      <c r="C19" s="57">
        <v>368405.83</v>
      </c>
      <c r="D19" s="57">
        <v>363720</v>
      </c>
    </row>
    <row r="20" spans="2:4" ht="15.75" thickBot="1">
      <c r="B20" s="32" t="s">
        <v>133</v>
      </c>
      <c r="C20" s="57">
        <v>3930.34</v>
      </c>
      <c r="D20" s="57">
        <v>22112</v>
      </c>
    </row>
    <row r="21" spans="2:4" ht="15.75" thickBot="1">
      <c r="B21" s="32" t="s">
        <v>235</v>
      </c>
      <c r="C21" s="57">
        <v>0</v>
      </c>
      <c r="D21" s="239">
        <v>0</v>
      </c>
    </row>
    <row r="22" spans="2:4" ht="15.75" thickBot="1">
      <c r="B22" s="32" t="s">
        <v>134</v>
      </c>
      <c r="C22" s="57">
        <v>615842.9</v>
      </c>
      <c r="D22" s="57">
        <v>708497.45</v>
      </c>
    </row>
    <row r="23" spans="2:4" ht="15.75" thickBot="1">
      <c r="B23" s="32" t="s">
        <v>135</v>
      </c>
      <c r="C23" s="57">
        <v>0</v>
      </c>
      <c r="D23" s="57">
        <v>0</v>
      </c>
    </row>
    <row r="24" spans="2:4" ht="15.75" thickBot="1">
      <c r="B24" s="28"/>
      <c r="C24" s="27"/>
      <c r="D24" s="27"/>
    </row>
    <row r="25" spans="2:4" ht="45.75" thickBot="1">
      <c r="B25" s="29">
        <f>$C$2-2</f>
        <v>2015</v>
      </c>
      <c r="C25" s="47" t="s">
        <v>148</v>
      </c>
      <c r="D25" s="194" t="s">
        <v>129</v>
      </c>
    </row>
    <row r="26" spans="2:4" ht="15.75" thickBot="1">
      <c r="B26" s="32" t="s">
        <v>130</v>
      </c>
      <c r="C26" s="57">
        <v>2435566.84</v>
      </c>
      <c r="D26" s="57">
        <v>2703617.79</v>
      </c>
    </row>
    <row r="27" spans="2:4" ht="15.75" thickBot="1">
      <c r="B27" s="32" t="s">
        <v>131</v>
      </c>
      <c r="C27" s="57">
        <v>1170303.2</v>
      </c>
      <c r="D27" s="57">
        <v>1194314.8500000001</v>
      </c>
    </row>
    <row r="28" spans="2:4" ht="15.75" thickBot="1">
      <c r="B28" s="32" t="s">
        <v>132</v>
      </c>
      <c r="C28" s="57">
        <v>430002.54</v>
      </c>
      <c r="D28" s="57">
        <v>240476.1</v>
      </c>
    </row>
    <row r="29" spans="2:4" ht="15.75" thickBot="1">
      <c r="B29" s="32" t="s">
        <v>133</v>
      </c>
      <c r="C29" s="57">
        <v>10084.34</v>
      </c>
      <c r="D29" s="57">
        <v>28408.07</v>
      </c>
    </row>
    <row r="30" spans="2:4" ht="15.75" thickBot="1">
      <c r="B30" s="32" t="s">
        <v>235</v>
      </c>
      <c r="C30" s="57">
        <v>0</v>
      </c>
      <c r="D30" s="239"/>
    </row>
    <row r="31" spans="2:4" ht="15.75" thickBot="1">
      <c r="B31" s="32" t="s">
        <v>134</v>
      </c>
      <c r="C31" s="57">
        <v>280000</v>
      </c>
      <c r="D31" s="57">
        <v>969400.46</v>
      </c>
    </row>
    <row r="32" spans="2:4" ht="15.75" thickBot="1">
      <c r="B32" s="32" t="s">
        <v>135</v>
      </c>
      <c r="C32" s="57">
        <v>0</v>
      </c>
      <c r="D32" s="57">
        <v>0</v>
      </c>
    </row>
    <row r="33" spans="1:9" ht="15.75" thickBot="1">
      <c r="B33" s="28"/>
      <c r="C33" s="27"/>
      <c r="D33" s="27"/>
    </row>
    <row r="34" spans="1:9" ht="60.75" thickBot="1">
      <c r="B34" s="29">
        <f>$C$2-1</f>
        <v>2016</v>
      </c>
      <c r="C34" s="47" t="s">
        <v>149</v>
      </c>
      <c r="D34" s="194" t="s">
        <v>195</v>
      </c>
    </row>
    <row r="35" spans="1:9" ht="15.75" thickBot="1">
      <c r="B35" s="32" t="s">
        <v>130</v>
      </c>
      <c r="C35" s="57">
        <v>2506375.79</v>
      </c>
      <c r="D35" s="57">
        <v>2506375.79</v>
      </c>
    </row>
    <row r="36" spans="1:9" ht="15.75" thickBot="1">
      <c r="B36" s="32" t="s">
        <v>131</v>
      </c>
      <c r="C36" s="57">
        <v>1205749</v>
      </c>
      <c r="D36" s="57">
        <v>1205749</v>
      </c>
    </row>
    <row r="37" spans="1:9" ht="15.75" thickBot="1">
      <c r="B37" s="32" t="s">
        <v>132</v>
      </c>
      <c r="C37" s="57">
        <v>204320</v>
      </c>
      <c r="D37" s="57">
        <v>204320</v>
      </c>
    </row>
    <row r="38" spans="1:9" ht="15.75" thickBot="1">
      <c r="B38" s="32" t="s">
        <v>133</v>
      </c>
      <c r="C38" s="57">
        <v>47867.02</v>
      </c>
      <c r="D38" s="57">
        <v>47867.02</v>
      </c>
    </row>
    <row r="39" spans="1:9" ht="15.75" thickBot="1">
      <c r="B39" s="32" t="s">
        <v>235</v>
      </c>
      <c r="C39" s="57">
        <v>0</v>
      </c>
      <c r="D39" s="239"/>
    </row>
    <row r="40" spans="1:9" ht="15.75" thickBot="1">
      <c r="B40" s="32" t="s">
        <v>134</v>
      </c>
      <c r="C40" s="57">
        <v>170000</v>
      </c>
      <c r="D40" s="57">
        <v>170000</v>
      </c>
    </row>
    <row r="41" spans="1:9" ht="15.75" thickBot="1">
      <c r="B41" s="32" t="s">
        <v>135</v>
      </c>
      <c r="C41" s="57">
        <v>0</v>
      </c>
      <c r="D41" s="57">
        <v>0</v>
      </c>
    </row>
    <row r="42" spans="1:9" ht="15.75" thickBot="1">
      <c r="B42" s="33"/>
      <c r="C42" s="33"/>
      <c r="D42" s="33"/>
      <c r="E42" s="33"/>
    </row>
    <row r="43" spans="1:9" ht="16.5" thickTop="1" thickBot="1">
      <c r="A43" s="35"/>
      <c r="B43" s="36" t="s">
        <v>12</v>
      </c>
      <c r="C43" s="260">
        <f>$C$2-3</f>
        <v>2014</v>
      </c>
      <c r="D43" s="261"/>
      <c r="E43" s="260">
        <f>$C$2-2</f>
        <v>2015</v>
      </c>
      <c r="F43" s="261"/>
      <c r="G43" s="260">
        <f>$C$2-1</f>
        <v>2016</v>
      </c>
      <c r="H43" s="262"/>
      <c r="I43" s="226">
        <f>C2</f>
        <v>2017</v>
      </c>
    </row>
    <row r="44" spans="1:9" ht="16.5" thickTop="1" thickBot="1">
      <c r="A44" s="37" t="s">
        <v>175</v>
      </c>
      <c r="B44" s="38" t="s">
        <v>22</v>
      </c>
      <c r="C44" s="59" t="s">
        <v>177</v>
      </c>
      <c r="D44" s="60" t="s">
        <v>176</v>
      </c>
      <c r="E44" s="59" t="s">
        <v>177</v>
      </c>
      <c r="F44" s="60" t="s">
        <v>176</v>
      </c>
      <c r="G44" s="59" t="s">
        <v>177</v>
      </c>
      <c r="H44" s="60" t="s">
        <v>176</v>
      </c>
      <c r="I44" s="227" t="s">
        <v>177</v>
      </c>
    </row>
    <row r="45" spans="1:9">
      <c r="A45" s="39">
        <v>1</v>
      </c>
      <c r="B45" s="58" t="s">
        <v>178</v>
      </c>
      <c r="C45" s="63">
        <f>C17</f>
        <v>2318302.88</v>
      </c>
      <c r="D45" s="63">
        <f>D17</f>
        <v>2433262.1</v>
      </c>
      <c r="E45" s="63">
        <f>C26</f>
        <v>2435566.84</v>
      </c>
      <c r="F45" s="63">
        <f>D26</f>
        <v>2703617.79</v>
      </c>
      <c r="G45" s="63">
        <f>C35</f>
        <v>2506375.79</v>
      </c>
      <c r="H45" s="187">
        <f>D35</f>
        <v>2506375.79</v>
      </c>
      <c r="I45" s="228">
        <f>'Resumen Capítulos'!C7</f>
        <v>2452831.54</v>
      </c>
    </row>
    <row r="46" spans="1:9">
      <c r="A46" s="41"/>
      <c r="B46" s="61" t="s">
        <v>179</v>
      </c>
      <c r="C46" s="64"/>
      <c r="D46" s="65">
        <v>0</v>
      </c>
      <c r="E46" s="65"/>
      <c r="F46" s="65">
        <v>-268050.95</v>
      </c>
      <c r="G46" s="65"/>
      <c r="H46" s="65"/>
      <c r="I46" s="191">
        <v>0</v>
      </c>
    </row>
    <row r="47" spans="1:9">
      <c r="A47" s="41"/>
      <c r="B47" s="61" t="s">
        <v>180</v>
      </c>
      <c r="C47" s="66"/>
      <c r="D47" s="67"/>
      <c r="E47" s="67"/>
      <c r="F47" s="67"/>
      <c r="G47" s="67"/>
      <c r="H47" s="67"/>
      <c r="I47" s="192">
        <v>0</v>
      </c>
    </row>
    <row r="48" spans="1:9">
      <c r="A48" s="41"/>
      <c r="B48" s="128" t="s">
        <v>212</v>
      </c>
      <c r="C48" s="66"/>
      <c r="D48" s="67"/>
      <c r="E48" s="67"/>
      <c r="F48" s="67"/>
      <c r="G48" s="67"/>
      <c r="H48" s="67"/>
      <c r="I48" s="192"/>
    </row>
    <row r="49" spans="1:9">
      <c r="A49" s="41"/>
      <c r="B49" s="61" t="s">
        <v>181</v>
      </c>
      <c r="C49" s="68"/>
      <c r="D49" s="69"/>
      <c r="E49" s="69"/>
      <c r="F49" s="69"/>
      <c r="G49" s="69"/>
      <c r="H49" s="69"/>
      <c r="I49" s="193"/>
    </row>
    <row r="50" spans="1:9" ht="15.75" thickBot="1">
      <c r="A50" s="43"/>
      <c r="B50" s="62" t="s">
        <v>182</v>
      </c>
      <c r="C50" s="63">
        <f t="shared" ref="C50:H50" si="0">SUM(C45:C49)</f>
        <v>2318302.88</v>
      </c>
      <c r="D50" s="63">
        <f t="shared" si="0"/>
        <v>2433262.1</v>
      </c>
      <c r="E50" s="63">
        <f t="shared" si="0"/>
        <v>2435566.84</v>
      </c>
      <c r="F50" s="63">
        <f t="shared" si="0"/>
        <v>2435566.84</v>
      </c>
      <c r="G50" s="63">
        <f t="shared" si="0"/>
        <v>2506375.79</v>
      </c>
      <c r="H50" s="187">
        <f t="shared" si="0"/>
        <v>2506375.79</v>
      </c>
      <c r="I50" s="229">
        <f>SUM(I45:I49)</f>
        <v>2452831.54</v>
      </c>
    </row>
    <row r="51" spans="1:9">
      <c r="A51" s="39">
        <v>2</v>
      </c>
      <c r="B51" s="40" t="s">
        <v>183</v>
      </c>
      <c r="C51" s="70">
        <f>C18</f>
        <v>1215483.33</v>
      </c>
      <c r="D51" s="70">
        <f>D18</f>
        <v>811491.17</v>
      </c>
      <c r="E51" s="70">
        <f>C27</f>
        <v>1170303.2</v>
      </c>
      <c r="F51" s="70">
        <f>D27</f>
        <v>1194314.8500000001</v>
      </c>
      <c r="G51" s="70">
        <f>C36</f>
        <v>1205749</v>
      </c>
      <c r="H51" s="188">
        <f>D36</f>
        <v>1205749</v>
      </c>
      <c r="I51" s="230">
        <f>'Resumen Capítulos'!C8</f>
        <v>1384988</v>
      </c>
    </row>
    <row r="52" spans="1:9">
      <c r="A52" s="41"/>
      <c r="B52" s="42" t="s">
        <v>179</v>
      </c>
      <c r="C52" s="64">
        <v>0</v>
      </c>
      <c r="D52" s="65">
        <v>0</v>
      </c>
      <c r="E52" s="65">
        <v>0</v>
      </c>
      <c r="F52" s="65">
        <v>-81286.39</v>
      </c>
      <c r="G52" s="65">
        <v>0</v>
      </c>
      <c r="H52" s="65">
        <v>0</v>
      </c>
      <c r="I52" s="191">
        <v>0</v>
      </c>
    </row>
    <row r="53" spans="1:9">
      <c r="A53" s="41"/>
      <c r="B53" s="42" t="s">
        <v>180</v>
      </c>
      <c r="C53" s="66"/>
      <c r="D53" s="67"/>
      <c r="E53" s="67"/>
      <c r="F53" s="67"/>
      <c r="G53" s="67"/>
      <c r="H53" s="67"/>
      <c r="I53" s="192"/>
    </row>
    <row r="54" spans="1:9">
      <c r="A54" s="41"/>
      <c r="B54" s="129" t="s">
        <v>212</v>
      </c>
      <c r="C54" s="66"/>
      <c r="D54" s="67"/>
      <c r="E54" s="67"/>
      <c r="F54" s="67"/>
      <c r="G54" s="67"/>
      <c r="H54" s="67"/>
      <c r="I54" s="192"/>
    </row>
    <row r="55" spans="1:9">
      <c r="A55" s="41"/>
      <c r="B55" s="42" t="s">
        <v>181</v>
      </c>
      <c r="C55" s="68">
        <v>0</v>
      </c>
      <c r="D55" s="69">
        <v>0</v>
      </c>
      <c r="E55" s="69">
        <v>0</v>
      </c>
      <c r="F55" s="69">
        <v>0</v>
      </c>
      <c r="G55" s="69">
        <v>0</v>
      </c>
      <c r="H55" s="69"/>
      <c r="I55" s="193"/>
    </row>
    <row r="56" spans="1:9" ht="15.75" thickBot="1">
      <c r="A56" s="43"/>
      <c r="B56" s="44" t="s">
        <v>182</v>
      </c>
      <c r="C56" s="72">
        <f t="shared" ref="C56:I56" si="1">SUM(C51:C55)</f>
        <v>1215483.33</v>
      </c>
      <c r="D56" s="73">
        <f t="shared" si="1"/>
        <v>811491.17</v>
      </c>
      <c r="E56" s="72">
        <f t="shared" si="1"/>
        <v>1170303.2</v>
      </c>
      <c r="F56" s="73">
        <f t="shared" si="1"/>
        <v>1113028.4600000002</v>
      </c>
      <c r="G56" s="72">
        <f t="shared" si="1"/>
        <v>1205749</v>
      </c>
      <c r="H56" s="189">
        <f t="shared" si="1"/>
        <v>1205749</v>
      </c>
      <c r="I56" s="231">
        <f t="shared" si="1"/>
        <v>1384988</v>
      </c>
    </row>
    <row r="57" spans="1:9">
      <c r="A57" s="39">
        <v>3</v>
      </c>
      <c r="B57" s="40" t="s">
        <v>184</v>
      </c>
      <c r="C57" s="70">
        <f>C19</f>
        <v>368405.83</v>
      </c>
      <c r="D57" s="71">
        <f>D19</f>
        <v>363720</v>
      </c>
      <c r="E57" s="70">
        <f>C28</f>
        <v>430002.54</v>
      </c>
      <c r="F57" s="71">
        <f>D28</f>
        <v>240476.1</v>
      </c>
      <c r="G57" s="70">
        <f>C37</f>
        <v>204320</v>
      </c>
      <c r="H57" s="188">
        <f>D37</f>
        <v>204320</v>
      </c>
      <c r="I57" s="230">
        <f>'Resumen Capítulos'!C9</f>
        <v>170253.52</v>
      </c>
    </row>
    <row r="58" spans="1:9">
      <c r="A58" s="41"/>
      <c r="B58" s="42" t="s">
        <v>185</v>
      </c>
      <c r="C58" s="64"/>
      <c r="D58" s="65"/>
      <c r="E58" s="65"/>
      <c r="F58" s="65"/>
      <c r="G58" s="65"/>
      <c r="H58" s="65">
        <v>-36326.699999999997</v>
      </c>
      <c r="I58" s="191"/>
    </row>
    <row r="59" spans="1:9">
      <c r="A59" s="41"/>
      <c r="B59" s="42" t="s">
        <v>186</v>
      </c>
      <c r="C59" s="66"/>
      <c r="D59" s="67"/>
      <c r="E59" s="67"/>
      <c r="F59" s="67"/>
      <c r="G59" s="67"/>
      <c r="H59" s="67"/>
      <c r="I59" s="192"/>
    </row>
    <row r="60" spans="1:9" ht="15.75" thickBot="1">
      <c r="A60" s="43"/>
      <c r="B60" s="44" t="s">
        <v>182</v>
      </c>
      <c r="C60" s="72">
        <f t="shared" ref="C60:H60" si="2">SUM(C57:C59)</f>
        <v>368405.83</v>
      </c>
      <c r="D60" s="73">
        <f t="shared" si="2"/>
        <v>363720</v>
      </c>
      <c r="E60" s="72">
        <f t="shared" si="2"/>
        <v>430002.54</v>
      </c>
      <c r="F60" s="73">
        <f t="shared" si="2"/>
        <v>240476.1</v>
      </c>
      <c r="G60" s="72">
        <f t="shared" si="2"/>
        <v>204320</v>
      </c>
      <c r="H60" s="189">
        <f t="shared" si="2"/>
        <v>167993.3</v>
      </c>
      <c r="I60" s="231">
        <f>SUM(I57:I59)</f>
        <v>170253.52</v>
      </c>
    </row>
    <row r="61" spans="1:9">
      <c r="A61" s="39">
        <v>4</v>
      </c>
      <c r="B61" s="40" t="s">
        <v>187</v>
      </c>
      <c r="C61" s="70">
        <f>C20</f>
        <v>3930.34</v>
      </c>
      <c r="D61" s="71">
        <f>D20</f>
        <v>22112</v>
      </c>
      <c r="E61" s="70">
        <f>C29</f>
        <v>10084.34</v>
      </c>
      <c r="F61" s="71">
        <f>D29</f>
        <v>28408.07</v>
      </c>
      <c r="G61" s="70">
        <f>C38</f>
        <v>47867.02</v>
      </c>
      <c r="H61" s="188">
        <f>D38</f>
        <v>47867.02</v>
      </c>
      <c r="I61" s="230">
        <f>'Resumen Capítulos'!C10</f>
        <v>28130.34</v>
      </c>
    </row>
    <row r="62" spans="1:9">
      <c r="A62" s="41"/>
      <c r="B62" s="61" t="s">
        <v>179</v>
      </c>
      <c r="C62" s="64"/>
      <c r="D62" s="65">
        <v>-22112</v>
      </c>
      <c r="E62" s="65"/>
      <c r="F62" s="65">
        <v>-28408.07</v>
      </c>
      <c r="G62" s="65">
        <v>0</v>
      </c>
      <c r="H62" s="65">
        <v>-37000</v>
      </c>
      <c r="I62" s="191"/>
    </row>
    <row r="63" spans="1:9">
      <c r="A63" s="41"/>
      <c r="B63" s="61" t="s">
        <v>180</v>
      </c>
      <c r="C63" s="66"/>
      <c r="D63" s="67"/>
      <c r="E63" s="67"/>
      <c r="F63" s="67">
        <v>0</v>
      </c>
      <c r="G63" s="67"/>
      <c r="H63" s="67"/>
      <c r="I63" s="192"/>
    </row>
    <row r="64" spans="1:9">
      <c r="A64" s="41"/>
      <c r="B64" s="61" t="s">
        <v>181</v>
      </c>
      <c r="C64" s="68"/>
      <c r="D64" s="69"/>
      <c r="E64" s="69"/>
      <c r="F64" s="69"/>
      <c r="G64" s="69"/>
      <c r="H64" s="69"/>
      <c r="I64" s="193"/>
    </row>
    <row r="65" spans="1:9" ht="15.75" thickBot="1">
      <c r="A65" s="43"/>
      <c r="B65" s="44" t="s">
        <v>182</v>
      </c>
      <c r="C65" s="74">
        <f t="shared" ref="C65:H65" si="3">SUM(C61:C64)</f>
        <v>3930.34</v>
      </c>
      <c r="D65" s="75">
        <f t="shared" si="3"/>
        <v>0</v>
      </c>
      <c r="E65" s="74">
        <f t="shared" si="3"/>
        <v>10084.34</v>
      </c>
      <c r="F65" s="75">
        <f t="shared" si="3"/>
        <v>0</v>
      </c>
      <c r="G65" s="74">
        <f t="shared" si="3"/>
        <v>47867.02</v>
      </c>
      <c r="H65" s="190">
        <f t="shared" si="3"/>
        <v>10867.019999999997</v>
      </c>
      <c r="I65" s="232">
        <f>SUM(I61:I64)</f>
        <v>28130.34</v>
      </c>
    </row>
    <row r="66" spans="1:9">
      <c r="A66" s="39">
        <v>6</v>
      </c>
      <c r="B66" s="40" t="s">
        <v>188</v>
      </c>
      <c r="C66" s="76">
        <f>C22</f>
        <v>615842.9</v>
      </c>
      <c r="D66" s="77">
        <f>D22</f>
        <v>708497.45</v>
      </c>
      <c r="E66" s="76">
        <f>C31</f>
        <v>280000</v>
      </c>
      <c r="F66" s="77">
        <f>D31</f>
        <v>969400.46</v>
      </c>
      <c r="G66" s="70">
        <f>C40</f>
        <v>170000</v>
      </c>
      <c r="H66" s="188">
        <f>D40</f>
        <v>170000</v>
      </c>
      <c r="I66" s="230">
        <f>'Resumen Capítulos'!C13</f>
        <v>170000</v>
      </c>
    </row>
    <row r="67" spans="1:9">
      <c r="A67" s="41"/>
      <c r="B67" s="61" t="s">
        <v>179</v>
      </c>
      <c r="C67" s="64"/>
      <c r="D67" s="65">
        <v>-708000</v>
      </c>
      <c r="E67" s="65"/>
      <c r="F67" s="65">
        <v>-969400.46</v>
      </c>
      <c r="G67" s="65"/>
      <c r="H67" s="65">
        <v>0</v>
      </c>
      <c r="I67" s="191"/>
    </row>
    <row r="68" spans="1:9">
      <c r="A68" s="41"/>
      <c r="B68" s="61" t="s">
        <v>189</v>
      </c>
      <c r="C68" s="66"/>
      <c r="D68" s="67"/>
      <c r="E68" s="67">
        <v>0</v>
      </c>
      <c r="F68" s="67"/>
      <c r="G68" s="67"/>
      <c r="H68" s="67"/>
      <c r="I68" s="192"/>
    </row>
    <row r="69" spans="1:9">
      <c r="A69" s="41"/>
      <c r="B69" s="61" t="s">
        <v>190</v>
      </c>
      <c r="C69" s="66"/>
      <c r="D69" s="67"/>
      <c r="E69" s="67"/>
      <c r="F69" s="67"/>
      <c r="G69" s="67"/>
      <c r="H69" s="67"/>
      <c r="I69" s="192"/>
    </row>
    <row r="70" spans="1:9">
      <c r="A70" s="41"/>
      <c r="B70" s="61" t="s">
        <v>180</v>
      </c>
      <c r="C70" s="66"/>
      <c r="D70" s="67"/>
      <c r="E70" s="67"/>
      <c r="F70" s="67"/>
      <c r="G70" s="67"/>
      <c r="H70" s="67"/>
      <c r="I70" s="192"/>
    </row>
    <row r="71" spans="1:9">
      <c r="A71" s="41"/>
      <c r="B71" s="128" t="s">
        <v>212</v>
      </c>
      <c r="C71" s="66"/>
      <c r="D71" s="67"/>
      <c r="E71" s="67"/>
      <c r="F71" s="67"/>
      <c r="G71" s="67"/>
      <c r="H71" s="67"/>
      <c r="I71" s="192"/>
    </row>
    <row r="72" spans="1:9">
      <c r="A72" s="41"/>
      <c r="B72" s="61" t="s">
        <v>181</v>
      </c>
      <c r="C72" s="68">
        <v>0</v>
      </c>
      <c r="D72" s="69">
        <v>0</v>
      </c>
      <c r="E72" s="69">
        <v>0</v>
      </c>
      <c r="F72" s="69">
        <v>0</v>
      </c>
      <c r="G72" s="69"/>
      <c r="H72" s="69"/>
      <c r="I72" s="193"/>
    </row>
    <row r="73" spans="1:9" ht="15.75" thickBot="1">
      <c r="A73" s="43"/>
      <c r="B73" s="44" t="s">
        <v>182</v>
      </c>
      <c r="C73" s="74">
        <f t="shared" ref="C73:H73" si="4">SUM(C66:C72)</f>
        <v>615842.9</v>
      </c>
      <c r="D73" s="75">
        <f t="shared" si="4"/>
        <v>497.44999999995343</v>
      </c>
      <c r="E73" s="74">
        <f t="shared" si="4"/>
        <v>280000</v>
      </c>
      <c r="F73" s="75">
        <f t="shared" si="4"/>
        <v>0</v>
      </c>
      <c r="G73" s="74">
        <f t="shared" si="4"/>
        <v>170000</v>
      </c>
      <c r="H73" s="190">
        <f t="shared" si="4"/>
        <v>170000</v>
      </c>
      <c r="I73" s="232">
        <f>SUM(I66:I72)</f>
        <v>170000</v>
      </c>
    </row>
    <row r="74" spans="1:9">
      <c r="A74" s="39">
        <v>7</v>
      </c>
      <c r="B74" s="40" t="s">
        <v>191</v>
      </c>
      <c r="C74" s="70">
        <f>C23</f>
        <v>0</v>
      </c>
      <c r="D74" s="71">
        <f>D23</f>
        <v>0</v>
      </c>
      <c r="E74" s="70">
        <f>C32</f>
        <v>0</v>
      </c>
      <c r="F74" s="71">
        <f>D32</f>
        <v>0</v>
      </c>
      <c r="G74" s="70">
        <f>C41</f>
        <v>0</v>
      </c>
      <c r="H74" s="188">
        <f>D41</f>
        <v>0</v>
      </c>
      <c r="I74" s="230">
        <f>'Resumen Capítulos'!C14</f>
        <v>0</v>
      </c>
    </row>
    <row r="75" spans="1:9">
      <c r="A75" s="41"/>
      <c r="B75" s="42" t="s">
        <v>179</v>
      </c>
      <c r="C75" s="64"/>
      <c r="D75" s="65"/>
      <c r="E75" s="65"/>
      <c r="F75" s="65"/>
      <c r="G75" s="65"/>
      <c r="H75" s="65"/>
      <c r="I75" s="191"/>
    </row>
    <row r="76" spans="1:9">
      <c r="A76" s="41"/>
      <c r="B76" s="42" t="s">
        <v>189</v>
      </c>
      <c r="C76" s="66"/>
      <c r="D76" s="67"/>
      <c r="E76" s="67"/>
      <c r="F76" s="67"/>
      <c r="G76" s="67"/>
      <c r="H76" s="67"/>
      <c r="I76" s="192">
        <v>0</v>
      </c>
    </row>
    <row r="77" spans="1:9">
      <c r="A77" s="41"/>
      <c r="B77" s="42" t="s">
        <v>180</v>
      </c>
      <c r="C77" s="66"/>
      <c r="D77" s="67"/>
      <c r="E77" s="67"/>
      <c r="F77" s="67"/>
      <c r="G77" s="67"/>
      <c r="H77" s="67"/>
      <c r="I77" s="192">
        <v>0</v>
      </c>
    </row>
    <row r="78" spans="1:9">
      <c r="A78" s="41"/>
      <c r="B78" s="42" t="s">
        <v>181</v>
      </c>
      <c r="C78" s="66"/>
      <c r="D78" s="67"/>
      <c r="E78" s="67"/>
      <c r="F78" s="67"/>
      <c r="G78" s="67"/>
      <c r="H78" s="67"/>
      <c r="I78" s="192">
        <v>0</v>
      </c>
    </row>
    <row r="79" spans="1:9" ht="15.75" thickBot="1">
      <c r="A79" s="45"/>
      <c r="B79" s="44" t="s">
        <v>182</v>
      </c>
      <c r="C79" s="72">
        <f t="shared" ref="C79:H79" si="5">SUM(C74:C78)</f>
        <v>0</v>
      </c>
      <c r="D79" s="73">
        <f t="shared" si="5"/>
        <v>0</v>
      </c>
      <c r="E79" s="72">
        <f t="shared" si="5"/>
        <v>0</v>
      </c>
      <c r="F79" s="73">
        <f t="shared" si="5"/>
        <v>0</v>
      </c>
      <c r="G79" s="72">
        <f t="shared" si="5"/>
        <v>0</v>
      </c>
      <c r="H79" s="189">
        <f t="shared" si="5"/>
        <v>0</v>
      </c>
      <c r="I79" s="229">
        <f>SUM(I74:I78)</f>
        <v>0</v>
      </c>
    </row>
    <row r="80" spans="1:9">
      <c r="B80" s="33"/>
      <c r="C80" s="33"/>
      <c r="D80" s="33"/>
      <c r="E80" s="33"/>
    </row>
    <row r="81" spans="2:5">
      <c r="B81" s="33"/>
      <c r="C81" s="33"/>
      <c r="D81" s="33"/>
      <c r="E81" s="33"/>
    </row>
    <row r="84" spans="2:5" ht="15" hidden="1" customHeight="1">
      <c r="B84" s="259" t="s">
        <v>143</v>
      </c>
      <c r="C84" s="259"/>
      <c r="D84" s="27"/>
      <c r="E84" s="27"/>
    </row>
    <row r="85" spans="2:5" hidden="1">
      <c r="B85" s="28"/>
      <c r="C85" s="27"/>
      <c r="D85" s="27"/>
      <c r="E85" s="27"/>
    </row>
    <row r="86" spans="2:5" ht="45.75" hidden="1" thickBot="1">
      <c r="B86" s="29">
        <f>$C$2-3</f>
        <v>2014</v>
      </c>
      <c r="C86" s="30" t="s">
        <v>151</v>
      </c>
      <c r="D86" s="31" t="s">
        <v>144</v>
      </c>
      <c r="E86" s="47" t="s">
        <v>41</v>
      </c>
    </row>
    <row r="87" spans="2:5" ht="15.75" hidden="1" thickBot="1">
      <c r="B87" s="32" t="s">
        <v>130</v>
      </c>
      <c r="C87" s="57">
        <v>1000</v>
      </c>
      <c r="D87" s="57">
        <v>800</v>
      </c>
      <c r="E87" s="48">
        <f>IF(C87=0,0,1-(D87/C87))</f>
        <v>0.19999999999999996</v>
      </c>
    </row>
    <row r="88" spans="2:5" ht="15.75" hidden="1" thickBot="1">
      <c r="B88" s="32" t="s">
        <v>131</v>
      </c>
      <c r="C88" s="57">
        <v>1000</v>
      </c>
      <c r="D88" s="57">
        <v>800</v>
      </c>
      <c r="E88" s="48">
        <f>IF(C88=0,0,1-(D88/C88))</f>
        <v>0.19999999999999996</v>
      </c>
    </row>
    <row r="89" spans="2:5" ht="15.75" hidden="1" thickBot="1">
      <c r="B89" s="32" t="s">
        <v>132</v>
      </c>
      <c r="C89" s="57">
        <v>1000</v>
      </c>
      <c r="D89" s="57">
        <v>800</v>
      </c>
      <c r="E89" s="48">
        <f>IF(C89=0,0,1-(D89/C89))</f>
        <v>0.19999999999999996</v>
      </c>
    </row>
    <row r="90" spans="2:5" hidden="1">
      <c r="B90" s="28"/>
      <c r="C90" s="27"/>
      <c r="D90" s="27"/>
      <c r="E90" s="27"/>
    </row>
    <row r="91" spans="2:5" hidden="1">
      <c r="B91" s="28"/>
      <c r="C91" s="27"/>
      <c r="D91" s="27"/>
      <c r="E91" s="27"/>
    </row>
    <row r="92" spans="2:5" ht="45.75" hidden="1" thickBot="1">
      <c r="B92" s="29">
        <f>$C$2-2</f>
        <v>2015</v>
      </c>
      <c r="C92" s="30" t="s">
        <v>150</v>
      </c>
      <c r="D92" s="31" t="s">
        <v>144</v>
      </c>
      <c r="E92" s="47" t="s">
        <v>41</v>
      </c>
    </row>
    <row r="93" spans="2:5" ht="15.75" hidden="1" thickBot="1">
      <c r="B93" s="32" t="s">
        <v>130</v>
      </c>
      <c r="C93" s="57">
        <v>1000</v>
      </c>
      <c r="D93" s="57">
        <v>500</v>
      </c>
      <c r="E93" s="48">
        <f>IF(C93=0,0,1-(D93/C93))</f>
        <v>0.5</v>
      </c>
    </row>
    <row r="94" spans="2:5" ht="15.75" hidden="1" thickBot="1">
      <c r="B94" s="32" t="s">
        <v>131</v>
      </c>
      <c r="C94" s="57">
        <v>1000</v>
      </c>
      <c r="D94" s="57">
        <v>500</v>
      </c>
      <c r="E94" s="48">
        <f>IF(C94=0,0,1-(D94/C94))</f>
        <v>0.5</v>
      </c>
    </row>
    <row r="95" spans="2:5" ht="15.75" hidden="1" thickBot="1">
      <c r="B95" s="32" t="s">
        <v>132</v>
      </c>
      <c r="C95" s="57">
        <v>1000</v>
      </c>
      <c r="D95" s="57">
        <v>500</v>
      </c>
      <c r="E95" s="48">
        <f>IF(C95=0,0,1-(D95/C95))</f>
        <v>0.5</v>
      </c>
    </row>
    <row r="96" spans="2:5" hidden="1">
      <c r="B96" s="28"/>
      <c r="C96" s="27"/>
      <c r="D96" s="27"/>
      <c r="E96" s="27"/>
    </row>
    <row r="97" spans="2:5" hidden="1">
      <c r="B97" s="28"/>
      <c r="C97" s="27"/>
      <c r="D97" s="27"/>
      <c r="E97" s="27"/>
    </row>
    <row r="98" spans="2:5" hidden="1">
      <c r="B98" s="28"/>
      <c r="C98" s="27"/>
      <c r="D98" s="27"/>
      <c r="E98" s="27"/>
    </row>
    <row r="99" spans="2:5" ht="45.75" hidden="1" thickBot="1">
      <c r="B99" s="29">
        <f>$C$2-1</f>
        <v>2016</v>
      </c>
      <c r="C99" s="30" t="s">
        <v>152</v>
      </c>
      <c r="D99" s="31" t="s">
        <v>144</v>
      </c>
      <c r="E99" s="47" t="s">
        <v>41</v>
      </c>
    </row>
    <row r="100" spans="2:5" ht="15.75" hidden="1" thickBot="1">
      <c r="B100" s="32" t="s">
        <v>130</v>
      </c>
      <c r="C100" s="57">
        <v>1000</v>
      </c>
      <c r="D100" s="57">
        <v>800</v>
      </c>
      <c r="E100" s="48">
        <f>IF(C100=0,0,1-(D100/C100))</f>
        <v>0.19999999999999996</v>
      </c>
    </row>
    <row r="101" spans="2:5" ht="15.75" hidden="1" thickBot="1">
      <c r="B101" s="32" t="s">
        <v>131</v>
      </c>
      <c r="C101" s="57">
        <v>1000</v>
      </c>
      <c r="D101" s="57">
        <v>800</v>
      </c>
      <c r="E101" s="48">
        <f>IF(C101=0,0,1-(D101/C101))</f>
        <v>0.19999999999999996</v>
      </c>
    </row>
    <row r="102" spans="2:5" ht="15.75" hidden="1" thickBot="1">
      <c r="B102" s="32" t="s">
        <v>132</v>
      </c>
      <c r="C102" s="57">
        <v>1000</v>
      </c>
      <c r="D102" s="57">
        <v>800</v>
      </c>
      <c r="E102" s="48">
        <f>IF(C102=0,0,1-(D102/C102))</f>
        <v>0.19999999999999996</v>
      </c>
    </row>
    <row r="103" spans="2:5" hidden="1">
      <c r="B103" s="33"/>
      <c r="C103" s="33"/>
      <c r="D103" s="33"/>
      <c r="E103" s="33"/>
    </row>
    <row r="104" spans="2:5" hidden="1">
      <c r="B104" s="34"/>
      <c r="C104" s="33"/>
      <c r="D104" s="33"/>
      <c r="E104" s="33"/>
    </row>
    <row r="105" spans="2:5" hidden="1">
      <c r="B105" s="33"/>
      <c r="C105" s="33"/>
      <c r="D105" s="33"/>
      <c r="E105" s="33"/>
    </row>
    <row r="106" spans="2:5" ht="45.75" hidden="1" thickBot="1">
      <c r="B106" s="46" t="s">
        <v>136</v>
      </c>
      <c r="C106" s="47" t="s">
        <v>41</v>
      </c>
    </row>
    <row r="107" spans="2:5" ht="15.75" hidden="1" thickBot="1">
      <c r="B107" s="32" t="s">
        <v>130</v>
      </c>
      <c r="C107" s="48">
        <f>(E87+E93+E100)/3</f>
        <v>0.3</v>
      </c>
    </row>
    <row r="108" spans="2:5" ht="15.75" hidden="1" thickBot="1">
      <c r="B108" s="32" t="s">
        <v>131</v>
      </c>
      <c r="C108" s="48">
        <f>(E88+E94+E101)/3</f>
        <v>0.3</v>
      </c>
    </row>
    <row r="109" spans="2:5" ht="15.75" hidden="1" thickBot="1">
      <c r="B109" s="32" t="s">
        <v>132</v>
      </c>
      <c r="C109" s="48">
        <f>(E89+E95+E102)/3</f>
        <v>0.3</v>
      </c>
    </row>
    <row r="110" spans="2:5" hidden="1">
      <c r="B110" s="33"/>
      <c r="C110" s="33"/>
      <c r="D110" s="33"/>
      <c r="E110" s="33"/>
    </row>
    <row r="111" spans="2:5" hidden="1">
      <c r="B111" s="28"/>
      <c r="C111" s="27"/>
      <c r="D111" s="27"/>
      <c r="E111" s="27"/>
    </row>
    <row r="112" spans="2:5" hidden="1">
      <c r="B112" s="28"/>
      <c r="C112" s="27"/>
      <c r="D112" s="27"/>
      <c r="E112" s="27"/>
    </row>
    <row r="113" spans="2:5" hidden="1">
      <c r="B113" s="28"/>
      <c r="C113" s="27"/>
      <c r="D113" s="27"/>
      <c r="E113" s="27"/>
    </row>
    <row r="114" spans="2:5" hidden="1">
      <c r="B114" s="28"/>
      <c r="C114" s="27"/>
      <c r="D114" s="27"/>
      <c r="E114" s="27"/>
    </row>
    <row r="115" spans="2:5" hidden="1">
      <c r="B115" s="264" t="s">
        <v>137</v>
      </c>
      <c r="C115" s="266" t="s">
        <v>196</v>
      </c>
      <c r="D115" s="49" t="s">
        <v>138</v>
      </c>
      <c r="E115" s="266" t="s">
        <v>139</v>
      </c>
    </row>
    <row r="116" spans="2:5" ht="15.75" hidden="1" thickBot="1">
      <c r="B116" s="265"/>
      <c r="C116" s="267"/>
      <c r="D116" s="51" t="s">
        <v>140</v>
      </c>
      <c r="E116" s="267"/>
    </row>
    <row r="117" spans="2:5" ht="16.5" hidden="1" thickBot="1">
      <c r="B117" s="52" t="s">
        <v>130</v>
      </c>
      <c r="C117" s="53">
        <f>'Resumen Capítulos'!C24</f>
        <v>2207759.94</v>
      </c>
      <c r="D117" s="54">
        <f>C107</f>
        <v>0.3</v>
      </c>
      <c r="E117" s="53">
        <f>-(C117*D117)</f>
        <v>-662327.98199999996</v>
      </c>
    </row>
    <row r="118" spans="2:5" ht="16.5" hidden="1" thickBot="1">
      <c r="B118" s="52" t="s">
        <v>131</v>
      </c>
      <c r="C118" s="53">
        <f>'Resumen Capítulos'!C25</f>
        <v>21368.07</v>
      </c>
      <c r="D118" s="54">
        <f>C108</f>
        <v>0.3</v>
      </c>
      <c r="E118" s="53">
        <f>-(C118*D118)</f>
        <v>-6410.4209999999994</v>
      </c>
    </row>
    <row r="119" spans="2:5" ht="16.5" hidden="1" thickBot="1">
      <c r="B119" s="52" t="s">
        <v>132</v>
      </c>
      <c r="C119" s="53">
        <f>'Resumen Capítulos'!C26</f>
        <v>616648.31000000006</v>
      </c>
      <c r="D119" s="54">
        <f>C109</f>
        <v>0.3</v>
      </c>
      <c r="E119" s="53">
        <f>-(C119*D119)</f>
        <v>-184994.49300000002</v>
      </c>
    </row>
    <row r="120" spans="2:5" ht="16.5" hidden="1" thickBot="1">
      <c r="B120" s="55"/>
      <c r="C120" s="257" t="s">
        <v>141</v>
      </c>
      <c r="D120" s="258"/>
      <c r="E120" s="56">
        <f>SUM(E117:E119)</f>
        <v>-853732.89599999995</v>
      </c>
    </row>
  </sheetData>
  <sheetProtection sheet="1"/>
  <mergeCells count="19">
    <mergeCell ref="G43:H43"/>
    <mergeCell ref="B1:C1"/>
    <mergeCell ref="B115:B116"/>
    <mergeCell ref="C115:C116"/>
    <mergeCell ref="E115:E116"/>
    <mergeCell ref="B4:I4"/>
    <mergeCell ref="B11:I11"/>
    <mergeCell ref="B12:I12"/>
    <mergeCell ref="B5:I5"/>
    <mergeCell ref="B6:I6"/>
    <mergeCell ref="B7:I7"/>
    <mergeCell ref="B8:I8"/>
    <mergeCell ref="B9:I9"/>
    <mergeCell ref="B10:I10"/>
    <mergeCell ref="C120:D120"/>
    <mergeCell ref="B14:C14"/>
    <mergeCell ref="B84:C84"/>
    <mergeCell ref="C43:D43"/>
    <mergeCell ref="E43:F43"/>
  </mergeCells>
  <pageMargins left="0.28999999999999998" right="0.5" top="0.74803149606299213" bottom="0.74803149606299213" header="0.31496062992125984" footer="0.31496062992125984"/>
  <pageSetup paperSize="9" orientation="landscape" verticalDpi="300" r:id="rId1"/>
</worksheet>
</file>

<file path=xl/worksheets/sheet3.xml><?xml version="1.0" encoding="utf-8"?>
<worksheet xmlns="http://schemas.openxmlformats.org/spreadsheetml/2006/main" xmlns:r="http://schemas.openxmlformats.org/officeDocument/2006/relationships">
  <dimension ref="B1:E103"/>
  <sheetViews>
    <sheetView topLeftCell="A34" workbookViewId="0">
      <selection activeCell="E55" sqref="E55"/>
    </sheetView>
  </sheetViews>
  <sheetFormatPr baseColWidth="10" defaultRowHeight="15"/>
  <cols>
    <col min="1" max="1" width="11.42578125" style="25"/>
    <col min="2" max="2" width="27.42578125" style="25" customWidth="1"/>
    <col min="3" max="3" width="26" style="25" bestFit="1" customWidth="1"/>
    <col min="4" max="4" width="35.140625" style="25" bestFit="1" customWidth="1"/>
    <col min="5" max="5" width="15.42578125" style="25" customWidth="1"/>
    <col min="6" max="16384" width="11.42578125" style="25"/>
  </cols>
  <sheetData>
    <row r="1" spans="2:5">
      <c r="B1" s="252" t="s">
        <v>193</v>
      </c>
      <c r="C1" s="252"/>
    </row>
    <row r="2" spans="2:5" ht="15.75" thickBot="1">
      <c r="B2" s="26" t="s">
        <v>192</v>
      </c>
      <c r="C2" s="86">
        <f>'Resumen Capítulos'!B2</f>
        <v>2017</v>
      </c>
      <c r="D2" s="126" t="s">
        <v>205</v>
      </c>
    </row>
    <row r="4" spans="2:5">
      <c r="B4" s="18" t="s">
        <v>145</v>
      </c>
    </row>
    <row r="5" spans="2:5">
      <c r="B5" s="18" t="s">
        <v>146</v>
      </c>
    </row>
    <row r="6" spans="2:5">
      <c r="B6" s="18" t="s">
        <v>218</v>
      </c>
    </row>
    <row r="7" spans="2:5" ht="29.25" customHeight="1">
      <c r="B7" s="259" t="s">
        <v>142</v>
      </c>
      <c r="C7" s="259"/>
      <c r="D7" s="27"/>
      <c r="E7" s="27"/>
    </row>
    <row r="8" spans="2:5" ht="15.75" thickBot="1">
      <c r="B8" s="28"/>
      <c r="C8" s="27"/>
      <c r="D8" s="27"/>
      <c r="E8" s="27"/>
    </row>
    <row r="9" spans="2:5" ht="30.75" thickBot="1">
      <c r="B9" s="29">
        <f>$C$2-3</f>
        <v>2014</v>
      </c>
      <c r="C9" s="30" t="s">
        <v>200</v>
      </c>
      <c r="D9" s="31" t="s">
        <v>197</v>
      </c>
      <c r="E9" s="47" t="s">
        <v>41</v>
      </c>
    </row>
    <row r="10" spans="2:5" ht="15.75" thickBot="1">
      <c r="B10" s="32" t="s">
        <v>130</v>
      </c>
      <c r="C10" s="81">
        <f>'Valores Atípicos'!C50</f>
        <v>2318302.88</v>
      </c>
      <c r="D10" s="81">
        <f>'Valores Atípicos'!D50</f>
        <v>2433262.1</v>
      </c>
      <c r="E10" s="78">
        <f t="shared" ref="E10:E16" si="0">IF(C10=0,0,1-(D10/C10))</f>
        <v>-4.9587662160864854E-2</v>
      </c>
    </row>
    <row r="11" spans="2:5" ht="15.75" thickBot="1">
      <c r="B11" s="32" t="s">
        <v>131</v>
      </c>
      <c r="C11" s="81">
        <f>'Valores Atípicos'!C56</f>
        <v>1215483.33</v>
      </c>
      <c r="D11" s="81">
        <f>'Valores Atípicos'!D56</f>
        <v>811491.17</v>
      </c>
      <c r="E11" s="78">
        <f t="shared" si="0"/>
        <v>0.33237161714097718</v>
      </c>
    </row>
    <row r="12" spans="2:5" ht="15.75" thickBot="1">
      <c r="B12" s="32" t="s">
        <v>132</v>
      </c>
      <c r="C12" s="81">
        <f>'Valores Atípicos'!C60</f>
        <v>368405.83</v>
      </c>
      <c r="D12" s="81">
        <f>'Valores Atípicos'!D60</f>
        <v>363720</v>
      </c>
      <c r="E12" s="78">
        <f t="shared" si="0"/>
        <v>1.2719206968033081E-2</v>
      </c>
    </row>
    <row r="13" spans="2:5" ht="15.75" thickBot="1">
      <c r="B13" s="32" t="s">
        <v>133</v>
      </c>
      <c r="C13" s="81">
        <f>'Valores Atípicos'!C65</f>
        <v>3930.34</v>
      </c>
      <c r="D13" s="81">
        <f>'Valores Atípicos'!D65</f>
        <v>0</v>
      </c>
      <c r="E13" s="78">
        <f t="shared" si="0"/>
        <v>1</v>
      </c>
    </row>
    <row r="14" spans="2:5" ht="15.75" thickBot="1">
      <c r="B14" s="32" t="s">
        <v>235</v>
      </c>
      <c r="C14" s="81">
        <f>'Valores Atípicos'!C21</f>
        <v>0</v>
      </c>
      <c r="D14" s="81">
        <f>'Valores Atípicos'!D21</f>
        <v>0</v>
      </c>
      <c r="E14" s="78">
        <f>IF(C14=0,0,1-(D14/C14))</f>
        <v>0</v>
      </c>
    </row>
    <row r="15" spans="2:5" ht="15.75" thickBot="1">
      <c r="B15" s="32" t="s">
        <v>134</v>
      </c>
      <c r="C15" s="81">
        <f>'Valores Atípicos'!C73</f>
        <v>615842.9</v>
      </c>
      <c r="D15" s="81">
        <f>'Valores Atípicos'!D73</f>
        <v>497.44999999995343</v>
      </c>
      <c r="E15" s="78">
        <f t="shared" si="0"/>
        <v>0.99919224529502582</v>
      </c>
    </row>
    <row r="16" spans="2:5" ht="15.75" thickBot="1">
      <c r="B16" s="32" t="s">
        <v>135</v>
      </c>
      <c r="C16" s="81">
        <f>'Valores Atípicos'!C79</f>
        <v>0</v>
      </c>
      <c r="D16" s="81">
        <f>'Valores Atípicos'!D79</f>
        <v>0</v>
      </c>
      <c r="E16" s="78">
        <f t="shared" si="0"/>
        <v>0</v>
      </c>
    </row>
    <row r="17" spans="2:5" ht="15.75" thickBot="1">
      <c r="B17" s="28"/>
      <c r="C17" s="27"/>
      <c r="D17" s="27"/>
      <c r="E17" s="27"/>
    </row>
    <row r="18" spans="2:5" ht="30.75" thickBot="1">
      <c r="B18" s="29">
        <f>$C$2-2</f>
        <v>2015</v>
      </c>
      <c r="C18" s="30" t="s">
        <v>199</v>
      </c>
      <c r="D18" s="31" t="s">
        <v>197</v>
      </c>
      <c r="E18" s="47" t="s">
        <v>41</v>
      </c>
    </row>
    <row r="19" spans="2:5" ht="15.75" thickBot="1">
      <c r="B19" s="32" t="s">
        <v>130</v>
      </c>
      <c r="C19" s="81">
        <f>'Valores Atípicos'!E50</f>
        <v>2435566.84</v>
      </c>
      <c r="D19" s="81">
        <f>'Valores Atípicos'!F50</f>
        <v>2435566.84</v>
      </c>
      <c r="E19" s="78">
        <f t="shared" ref="E19:E25" si="1">IF(C19=0,0,1-(D19/C19))</f>
        <v>0</v>
      </c>
    </row>
    <row r="20" spans="2:5" ht="15.75" thickBot="1">
      <c r="B20" s="32" t="s">
        <v>131</v>
      </c>
      <c r="C20" s="81">
        <f>'Valores Atípicos'!E56</f>
        <v>1170303.2</v>
      </c>
      <c r="D20" s="81">
        <f>'Valores Atípicos'!F56</f>
        <v>1113028.4600000002</v>
      </c>
      <c r="E20" s="78">
        <f t="shared" si="1"/>
        <v>4.8940086637377145E-2</v>
      </c>
    </row>
    <row r="21" spans="2:5" ht="15.75" thickBot="1">
      <c r="B21" s="32" t="s">
        <v>132</v>
      </c>
      <c r="C21" s="81">
        <f>'Valores Atípicos'!E60</f>
        <v>430002.54</v>
      </c>
      <c r="D21" s="81">
        <f>'Valores Atípicos'!F60</f>
        <v>240476.1</v>
      </c>
      <c r="E21" s="78">
        <f t="shared" si="1"/>
        <v>0.44075655925195234</v>
      </c>
    </row>
    <row r="22" spans="2:5" ht="15.75" thickBot="1">
      <c r="B22" s="32" t="s">
        <v>133</v>
      </c>
      <c r="C22" s="81">
        <f>'Valores Atípicos'!E65</f>
        <v>10084.34</v>
      </c>
      <c r="D22" s="81">
        <f>'Valores Atípicos'!F65</f>
        <v>0</v>
      </c>
      <c r="E22" s="78">
        <f t="shared" si="1"/>
        <v>1</v>
      </c>
    </row>
    <row r="23" spans="2:5" ht="15.75" thickBot="1">
      <c r="B23" s="32" t="s">
        <v>235</v>
      </c>
      <c r="C23" s="81">
        <f>'Valores Atípicos'!C30</f>
        <v>0</v>
      </c>
      <c r="D23" s="81">
        <f>'Valores Atípicos'!D30</f>
        <v>0</v>
      </c>
      <c r="E23" s="78">
        <f t="shared" si="1"/>
        <v>0</v>
      </c>
    </row>
    <row r="24" spans="2:5" ht="15.75" thickBot="1">
      <c r="B24" s="32" t="s">
        <v>134</v>
      </c>
      <c r="C24" s="81">
        <f>'Valores Atípicos'!E73</f>
        <v>280000</v>
      </c>
      <c r="D24" s="81">
        <f>'Valores Atípicos'!F73</f>
        <v>0</v>
      </c>
      <c r="E24" s="78">
        <f t="shared" si="1"/>
        <v>1</v>
      </c>
    </row>
    <row r="25" spans="2:5" ht="15.75" thickBot="1">
      <c r="B25" s="32" t="s">
        <v>135</v>
      </c>
      <c r="C25" s="81">
        <f>'Valores Atípicos'!E79</f>
        <v>0</v>
      </c>
      <c r="D25" s="81">
        <f>'Valores Atípicos'!F79</f>
        <v>0</v>
      </c>
      <c r="E25" s="78">
        <f t="shared" si="1"/>
        <v>0</v>
      </c>
    </row>
    <row r="26" spans="2:5" ht="15.75" thickBot="1">
      <c r="B26" s="28"/>
      <c r="C26" s="27"/>
      <c r="D26" s="27"/>
      <c r="E26" s="27"/>
    </row>
    <row r="27" spans="2:5" ht="30.75" thickBot="1">
      <c r="B27" s="29">
        <f>$C$2-1</f>
        <v>2016</v>
      </c>
      <c r="C27" s="30" t="s">
        <v>198</v>
      </c>
      <c r="D27" s="31" t="s">
        <v>197</v>
      </c>
      <c r="E27" s="47" t="s">
        <v>41</v>
      </c>
    </row>
    <row r="28" spans="2:5" ht="15.75" thickBot="1">
      <c r="B28" s="32" t="s">
        <v>130</v>
      </c>
      <c r="C28" s="81">
        <f>'Valores Atípicos'!G50</f>
        <v>2506375.79</v>
      </c>
      <c r="D28" s="81">
        <f>'Valores Atípicos'!H50</f>
        <v>2506375.79</v>
      </c>
      <c r="E28" s="78">
        <f t="shared" ref="E28:E34" si="2">IF(C28=0,0,1-(D28/C28))</f>
        <v>0</v>
      </c>
    </row>
    <row r="29" spans="2:5" ht="15.75" thickBot="1">
      <c r="B29" s="32" t="s">
        <v>131</v>
      </c>
      <c r="C29" s="81">
        <f>'Valores Atípicos'!G56</f>
        <v>1205749</v>
      </c>
      <c r="D29" s="81">
        <f>'Valores Atípicos'!H56</f>
        <v>1205749</v>
      </c>
      <c r="E29" s="78">
        <f t="shared" si="2"/>
        <v>0</v>
      </c>
    </row>
    <row r="30" spans="2:5" ht="15.75" thickBot="1">
      <c r="B30" s="32" t="s">
        <v>132</v>
      </c>
      <c r="C30" s="81">
        <f>'Valores Atípicos'!G60</f>
        <v>204320</v>
      </c>
      <c r="D30" s="81">
        <f>'Valores Atípicos'!H60</f>
        <v>167993.3</v>
      </c>
      <c r="E30" s="78">
        <f t="shared" si="2"/>
        <v>0.17779316758026631</v>
      </c>
    </row>
    <row r="31" spans="2:5" ht="15.75" thickBot="1">
      <c r="B31" s="32" t="s">
        <v>133</v>
      </c>
      <c r="C31" s="81">
        <f>'Valores Atípicos'!G65</f>
        <v>47867.02</v>
      </c>
      <c r="D31" s="81">
        <f>'Valores Atípicos'!H65</f>
        <v>10867.019999999997</v>
      </c>
      <c r="E31" s="78">
        <f t="shared" si="2"/>
        <v>0.77297479558994908</v>
      </c>
    </row>
    <row r="32" spans="2:5" ht="15.75" thickBot="1">
      <c r="B32" s="32" t="s">
        <v>235</v>
      </c>
      <c r="C32" s="81">
        <f>'Valores Atípicos'!C39</f>
        <v>0</v>
      </c>
      <c r="D32" s="81">
        <f>'Valores Atípicos'!D30</f>
        <v>0</v>
      </c>
      <c r="E32" s="78">
        <f t="shared" si="2"/>
        <v>0</v>
      </c>
    </row>
    <row r="33" spans="2:5" ht="15.75" thickBot="1">
      <c r="B33" s="32" t="s">
        <v>134</v>
      </c>
      <c r="C33" s="81">
        <f>'Valores Atípicos'!G73</f>
        <v>170000</v>
      </c>
      <c r="D33" s="81">
        <f>'Valores Atípicos'!H73</f>
        <v>170000</v>
      </c>
      <c r="E33" s="78">
        <f t="shared" si="2"/>
        <v>0</v>
      </c>
    </row>
    <row r="34" spans="2:5" ht="15.75" thickBot="1">
      <c r="B34" s="32" t="s">
        <v>135</v>
      </c>
      <c r="C34" s="81">
        <f>'Valores Atípicos'!G79</f>
        <v>0</v>
      </c>
      <c r="D34" s="81">
        <f>'Valores Atípicos'!H79</f>
        <v>0</v>
      </c>
      <c r="E34" s="78">
        <f t="shared" si="2"/>
        <v>0</v>
      </c>
    </row>
    <row r="35" spans="2:5">
      <c r="B35" s="33"/>
      <c r="C35" s="33"/>
      <c r="D35" s="33"/>
      <c r="E35" s="33"/>
    </row>
    <row r="36" spans="2:5" ht="15.75" thickBot="1">
      <c r="B36" s="33"/>
      <c r="C36" s="33"/>
      <c r="D36" s="33"/>
      <c r="E36" s="33"/>
    </row>
    <row r="37" spans="2:5" ht="30.75" thickBot="1">
      <c r="B37" s="46" t="s">
        <v>136</v>
      </c>
      <c r="C37" s="47" t="s">
        <v>41</v>
      </c>
    </row>
    <row r="38" spans="2:5" ht="15.75" thickBot="1">
      <c r="B38" s="32" t="s">
        <v>130</v>
      </c>
      <c r="C38" s="233">
        <f t="shared" ref="C38:C44" si="3">(E10+E19+E28)/3</f>
        <v>-1.6529220720288285E-2</v>
      </c>
    </row>
    <row r="39" spans="2:5" ht="15.75" thickBot="1">
      <c r="B39" s="32" t="s">
        <v>131</v>
      </c>
      <c r="C39" s="233">
        <f t="shared" si="3"/>
        <v>0.12710390125945145</v>
      </c>
    </row>
    <row r="40" spans="2:5" ht="15.75" thickBot="1">
      <c r="B40" s="32" t="s">
        <v>132</v>
      </c>
      <c r="C40" s="233">
        <f t="shared" si="3"/>
        <v>0.21042297793341724</v>
      </c>
    </row>
    <row r="41" spans="2:5" ht="15.75" thickBot="1">
      <c r="B41" s="32" t="s">
        <v>133</v>
      </c>
      <c r="C41" s="233">
        <f t="shared" si="3"/>
        <v>0.92432493186331632</v>
      </c>
    </row>
    <row r="42" spans="2:5" ht="15.75" thickBot="1">
      <c r="B42" s="32" t="s">
        <v>235</v>
      </c>
      <c r="C42" s="233">
        <f t="shared" si="3"/>
        <v>0</v>
      </c>
    </row>
    <row r="43" spans="2:5" ht="15.75" thickBot="1">
      <c r="B43" s="32" t="s">
        <v>134</v>
      </c>
      <c r="C43" s="233">
        <f t="shared" si="3"/>
        <v>0.66639741509834194</v>
      </c>
    </row>
    <row r="44" spans="2:5" ht="15.75" thickBot="1">
      <c r="B44" s="32" t="s">
        <v>135</v>
      </c>
      <c r="C44" s="233">
        <f t="shared" si="3"/>
        <v>0</v>
      </c>
    </row>
    <row r="45" spans="2:5" ht="15.75" thickBot="1">
      <c r="B45" s="28"/>
      <c r="C45" s="27"/>
      <c r="D45" s="27"/>
      <c r="E45" s="27"/>
    </row>
    <row r="46" spans="2:5">
      <c r="B46" s="266">
        <f>C2</f>
        <v>2017</v>
      </c>
      <c r="C46" s="266" t="s">
        <v>233</v>
      </c>
      <c r="D46" s="49" t="s">
        <v>138</v>
      </c>
      <c r="E46" s="266" t="s">
        <v>139</v>
      </c>
    </row>
    <row r="47" spans="2:5" ht="15.75" thickBot="1">
      <c r="B47" s="267"/>
      <c r="C47" s="267"/>
      <c r="D47" s="51" t="s">
        <v>140</v>
      </c>
      <c r="E47" s="267"/>
    </row>
    <row r="48" spans="2:5" ht="15.75" thickBot="1">
      <c r="B48" s="32" t="s">
        <v>130</v>
      </c>
      <c r="C48" s="53">
        <f>'Valores Atípicos'!I50</f>
        <v>2452831.54</v>
      </c>
      <c r="D48" s="54">
        <f t="shared" ref="D48:D54" si="4">C38</f>
        <v>-1.6529220720288285E-2</v>
      </c>
      <c r="E48" s="53">
        <f t="shared" ref="E48:E54" si="5">-(C48*D48)</f>
        <v>40543.393914344626</v>
      </c>
    </row>
    <row r="49" spans="2:5" ht="15.75" thickBot="1">
      <c r="B49" s="32" t="s">
        <v>131</v>
      </c>
      <c r="C49" s="53">
        <f>'Valores Atípicos'!I56</f>
        <v>1384988</v>
      </c>
      <c r="D49" s="54">
        <f t="shared" si="4"/>
        <v>0.12710390125945145</v>
      </c>
      <c r="E49" s="53">
        <f t="shared" si="5"/>
        <v>-176037.37799752515</v>
      </c>
    </row>
    <row r="50" spans="2:5" ht="15.75" thickBot="1">
      <c r="B50" s="32" t="s">
        <v>132</v>
      </c>
      <c r="C50" s="53">
        <f>'Valores Atípicos'!I60</f>
        <v>170253.52</v>
      </c>
      <c r="D50" s="54">
        <f t="shared" si="4"/>
        <v>0.21042297793341724</v>
      </c>
      <c r="E50" s="53">
        <f t="shared" si="5"/>
        <v>-35825.252682046608</v>
      </c>
    </row>
    <row r="51" spans="2:5" ht="15.75" thickBot="1">
      <c r="B51" s="32" t="s">
        <v>133</v>
      </c>
      <c r="C51" s="53">
        <f>'Valores Atípicos'!I65</f>
        <v>28130.34</v>
      </c>
      <c r="D51" s="54">
        <f t="shared" si="4"/>
        <v>0.92432493186331632</v>
      </c>
      <c r="E51" s="53">
        <f>-(C51*D51)</f>
        <v>-26001.574603791923</v>
      </c>
    </row>
    <row r="52" spans="2:5" ht="15.75" thickBot="1">
      <c r="B52" s="32" t="s">
        <v>235</v>
      </c>
      <c r="C52" s="53">
        <f>'Resumen Capítulos'!C11</f>
        <v>90000</v>
      </c>
      <c r="D52" s="54">
        <f t="shared" si="4"/>
        <v>0</v>
      </c>
      <c r="E52" s="53">
        <f>-(C52*D52)</f>
        <v>0</v>
      </c>
    </row>
    <row r="53" spans="2:5" ht="15.75" thickBot="1">
      <c r="B53" s="32" t="s">
        <v>134</v>
      </c>
      <c r="C53" s="53">
        <f>'Valores Atípicos'!I73</f>
        <v>170000</v>
      </c>
      <c r="D53" s="54">
        <f t="shared" si="4"/>
        <v>0.66639741509834194</v>
      </c>
      <c r="E53" s="53">
        <f t="shared" si="5"/>
        <v>-113287.56056671812</v>
      </c>
    </row>
    <row r="54" spans="2:5" ht="15.75" thickBot="1">
      <c r="B54" s="32" t="s">
        <v>135</v>
      </c>
      <c r="C54" s="53">
        <f>'Valores Atípicos'!I79</f>
        <v>0</v>
      </c>
      <c r="D54" s="54">
        <f t="shared" si="4"/>
        <v>0</v>
      </c>
      <c r="E54" s="53">
        <f t="shared" si="5"/>
        <v>0</v>
      </c>
    </row>
    <row r="55" spans="2:5" ht="15.75" thickBot="1">
      <c r="B55" s="50"/>
      <c r="C55" s="257" t="s">
        <v>141</v>
      </c>
      <c r="D55" s="258"/>
      <c r="E55" s="56">
        <f>SUM(E48:E54)</f>
        <v>-310608.3719357372</v>
      </c>
    </row>
    <row r="56" spans="2:5">
      <c r="B56" s="259" t="s">
        <v>143</v>
      </c>
      <c r="C56" s="259"/>
      <c r="D56" s="27"/>
      <c r="E56" s="27"/>
    </row>
    <row r="57" spans="2:5" ht="15.75" thickBot="1">
      <c r="B57" s="28"/>
      <c r="C57" s="27"/>
      <c r="D57" s="27"/>
      <c r="E57" s="27"/>
    </row>
    <row r="58" spans="2:5" ht="15.75" thickBot="1">
      <c r="B58" s="29">
        <f>$C$2-3</f>
        <v>2014</v>
      </c>
      <c r="C58" s="30" t="s">
        <v>151</v>
      </c>
      <c r="D58" s="31" t="s">
        <v>144</v>
      </c>
      <c r="E58" s="47" t="s">
        <v>41</v>
      </c>
    </row>
    <row r="59" spans="2:5" ht="15.75" thickBot="1">
      <c r="B59" s="32" t="s">
        <v>130</v>
      </c>
      <c r="C59" s="57">
        <v>1958041.95</v>
      </c>
      <c r="D59" s="57">
        <f>1452477.21+249309.36</f>
        <v>1701786.5699999998</v>
      </c>
      <c r="E59" s="48">
        <f>IF(C59=0,0,1-(D59/C59))</f>
        <v>0.13087328389465824</v>
      </c>
    </row>
    <row r="60" spans="2:5" ht="15.75" thickBot="1">
      <c r="B60" s="32" t="s">
        <v>131</v>
      </c>
      <c r="C60" s="57">
        <v>21547.84</v>
      </c>
      <c r="D60" s="57">
        <f>27547.84+1.45</f>
        <v>27549.29</v>
      </c>
      <c r="E60" s="48">
        <f>IF(C60=0,0,1-(D60/C60))</f>
        <v>-0.27851747553351047</v>
      </c>
    </row>
    <row r="61" spans="2:5" ht="15.75" thickBot="1">
      <c r="B61" s="32" t="s">
        <v>132</v>
      </c>
      <c r="C61" s="57">
        <v>741912.56</v>
      </c>
      <c r="D61" s="57">
        <f>590932.25+16573.64</f>
        <v>607505.89</v>
      </c>
      <c r="E61" s="48">
        <f>IF(C61=0,0,1-(D61/C61))</f>
        <v>0.18116241353293716</v>
      </c>
    </row>
    <row r="62" spans="2:5" ht="15.75" thickBot="1">
      <c r="B62" s="28"/>
      <c r="C62" s="27"/>
      <c r="D62" s="27"/>
      <c r="E62" s="27"/>
    </row>
    <row r="63" spans="2:5" ht="15.75" thickBot="1">
      <c r="B63" s="29">
        <f>$C$2-2</f>
        <v>2015</v>
      </c>
      <c r="C63" s="30" t="s">
        <v>150</v>
      </c>
      <c r="D63" s="31" t="s">
        <v>144</v>
      </c>
      <c r="E63" s="47" t="s">
        <v>41</v>
      </c>
    </row>
    <row r="64" spans="2:5" ht="15.75" thickBot="1">
      <c r="B64" s="32" t="s">
        <v>130</v>
      </c>
      <c r="C64" s="57">
        <v>2059909.22</v>
      </c>
      <c r="D64" s="57">
        <f>2000000</f>
        <v>2000000</v>
      </c>
      <c r="E64" s="48">
        <f>IF(C64=0,0,1-(D64/C64))</f>
        <v>2.9083427278411844E-2</v>
      </c>
    </row>
    <row r="65" spans="2:5" ht="15.75" thickBot="1">
      <c r="B65" s="32" t="s">
        <v>131</v>
      </c>
      <c r="C65" s="57">
        <v>22023.96</v>
      </c>
      <c r="D65" s="57">
        <v>27549.29</v>
      </c>
      <c r="E65" s="48">
        <f>IF(C65=0,0,1-(D65/C65))</f>
        <v>-0.25087813454074581</v>
      </c>
    </row>
    <row r="66" spans="2:5" ht="15.75" thickBot="1">
      <c r="B66" s="32" t="s">
        <v>132</v>
      </c>
      <c r="C66" s="57">
        <v>691043.72</v>
      </c>
      <c r="D66" s="57">
        <v>607505.86</v>
      </c>
      <c r="E66" s="48">
        <f>IF(C66=0,0,1-(D66/C66))</f>
        <v>0.12088650483648122</v>
      </c>
    </row>
    <row r="67" spans="2:5" ht="15.75" thickBot="1">
      <c r="B67" s="28"/>
      <c r="C67" s="27"/>
      <c r="D67" s="27"/>
      <c r="E67" s="27"/>
    </row>
    <row r="68" spans="2:5" ht="15.75" thickBot="1">
      <c r="B68" s="29">
        <f>$C$2-1</f>
        <v>2016</v>
      </c>
      <c r="C68" s="30" t="s">
        <v>152</v>
      </c>
      <c r="D68" s="31" t="s">
        <v>144</v>
      </c>
      <c r="E68" s="47" t="s">
        <v>41</v>
      </c>
    </row>
    <row r="69" spans="2:5" ht="15.75" thickBot="1">
      <c r="B69" s="32" t="s">
        <v>130</v>
      </c>
      <c r="C69" s="120">
        <v>2159399.2599999998</v>
      </c>
      <c r="D69" s="121">
        <v>2207759.94</v>
      </c>
      <c r="E69" s="48">
        <f>IF(C69=0,0,1-(D69/C69))</f>
        <v>-2.239543232963781E-2</v>
      </c>
    </row>
    <row r="70" spans="2:5" ht="15.75" thickBot="1">
      <c r="B70" s="32" t="s">
        <v>131</v>
      </c>
      <c r="C70" s="120">
        <v>20714.45</v>
      </c>
      <c r="D70" s="121">
        <v>21368.07</v>
      </c>
      <c r="E70" s="48">
        <f>IF(C70=0,0,1-(D70/C70))</f>
        <v>-3.1553818711092863E-2</v>
      </c>
    </row>
    <row r="71" spans="2:5" ht="15.75" thickBot="1">
      <c r="B71" s="32" t="s">
        <v>132</v>
      </c>
      <c r="C71" s="120">
        <v>593654.09</v>
      </c>
      <c r="D71" s="121">
        <v>616648.31000000006</v>
      </c>
      <c r="E71" s="48">
        <f>IF(C71=0,0,1-(D71/C71))</f>
        <v>-3.8733364070649534E-2</v>
      </c>
    </row>
    <row r="72" spans="2:5" ht="15.75" thickBot="1">
      <c r="B72" s="33"/>
      <c r="C72" s="33"/>
      <c r="D72" s="33"/>
      <c r="E72" s="33"/>
    </row>
    <row r="73" spans="2:5" ht="30.75" thickBot="1">
      <c r="B73" s="46" t="s">
        <v>136</v>
      </c>
      <c r="C73" s="47" t="s">
        <v>41</v>
      </c>
    </row>
    <row r="74" spans="2:5" ht="15.75" thickBot="1">
      <c r="B74" s="32" t="s">
        <v>130</v>
      </c>
      <c r="C74" s="233">
        <f>(E59+E64+E69)/3</f>
        <v>4.5853759614477428E-2</v>
      </c>
    </row>
    <row r="75" spans="2:5" ht="15.75" thickBot="1">
      <c r="B75" s="32" t="s">
        <v>131</v>
      </c>
      <c r="C75" s="233">
        <f>(E60+E65+E70)/3</f>
        <v>-0.18698314292844972</v>
      </c>
    </row>
    <row r="76" spans="2:5" ht="15.75" thickBot="1">
      <c r="B76" s="32" t="s">
        <v>132</v>
      </c>
      <c r="C76" s="233">
        <f>(E61+E66+E71)/3</f>
        <v>8.7771851432922945E-2</v>
      </c>
    </row>
    <row r="77" spans="2:5">
      <c r="B77" s="33"/>
      <c r="C77" s="33"/>
      <c r="D77" s="33"/>
      <c r="E77" s="33"/>
    </row>
    <row r="78" spans="2:5" ht="15.75" thickBot="1">
      <c r="B78" s="28"/>
      <c r="C78" s="27"/>
      <c r="D78" s="27"/>
      <c r="E78" s="27"/>
    </row>
    <row r="79" spans="2:5">
      <c r="B79" s="266">
        <f>C2</f>
        <v>2017</v>
      </c>
      <c r="C79" s="266" t="s">
        <v>196</v>
      </c>
      <c r="D79" s="49" t="s">
        <v>138</v>
      </c>
      <c r="E79" s="266" t="s">
        <v>139</v>
      </c>
    </row>
    <row r="80" spans="2:5" ht="15.75" thickBot="1">
      <c r="B80" s="267"/>
      <c r="C80" s="267"/>
      <c r="D80" s="51" t="s">
        <v>140</v>
      </c>
      <c r="E80" s="267"/>
    </row>
    <row r="81" spans="2:5" ht="15.75" thickBot="1">
      <c r="B81" s="32" t="s">
        <v>130</v>
      </c>
      <c r="C81" s="53">
        <f>'Resumen Capítulos'!C24</f>
        <v>2207759.94</v>
      </c>
      <c r="D81" s="54">
        <f>C74</f>
        <v>4.5853759614477428E-2</v>
      </c>
      <c r="E81" s="53">
        <f>-(C81*D81)</f>
        <v>-101234.09357523311</v>
      </c>
    </row>
    <row r="82" spans="2:5" ht="15.75" thickBot="1">
      <c r="B82" s="32" t="s">
        <v>131</v>
      </c>
      <c r="C82" s="53">
        <f>'Resumen Capítulos'!C25</f>
        <v>21368.07</v>
      </c>
      <c r="D82" s="54">
        <f>C75</f>
        <v>-0.18698314292844972</v>
      </c>
      <c r="E82" s="53">
        <f>-(C82*D82)</f>
        <v>3995.4688869151187</v>
      </c>
    </row>
    <row r="83" spans="2:5" ht="15.75" thickBot="1">
      <c r="B83" s="32" t="s">
        <v>132</v>
      </c>
      <c r="C83" s="53">
        <f>'Resumen Capítulos'!C26</f>
        <v>616648.31000000006</v>
      </c>
      <c r="D83" s="54">
        <f>C76</f>
        <v>8.7771851432922945E-2</v>
      </c>
      <c r="E83" s="53">
        <f>-(C83*D83)</f>
        <v>-54124.363851683018</v>
      </c>
    </row>
    <row r="84" spans="2:5" ht="15.75" thickBot="1">
      <c r="B84" s="50"/>
      <c r="C84" s="257" t="s">
        <v>141</v>
      </c>
      <c r="D84" s="258"/>
      <c r="E84" s="56">
        <f>SUM(E81:E83)</f>
        <v>-151362.98854000101</v>
      </c>
    </row>
    <row r="98" spans="4:4">
      <c r="D98" s="250">
        <f>D71-'[1]Gastos 2017'!$D$482</f>
        <v>616648.31000000006</v>
      </c>
    </row>
    <row r="103" spans="4:4">
      <c r="D103" s="25">
        <f>254.25+478.25</f>
        <v>732.5</v>
      </c>
    </row>
  </sheetData>
  <sheetProtection sheet="1"/>
  <mergeCells count="11">
    <mergeCell ref="E79:E80"/>
    <mergeCell ref="C84:D84"/>
    <mergeCell ref="B46:B47"/>
    <mergeCell ref="C46:C47"/>
    <mergeCell ref="E46:E47"/>
    <mergeCell ref="C55:D55"/>
    <mergeCell ref="B1:C1"/>
    <mergeCell ref="B7:C7"/>
    <mergeCell ref="B56:C56"/>
    <mergeCell ref="B79:B80"/>
    <mergeCell ref="C79:C80"/>
  </mergeCells>
  <pageMargins left="0.70866141732283472" right="0.70866141732283472" top="0.32" bottom="0.34" header="0.31496062992125984" footer="0.31496062992125984"/>
  <pageSetup paperSize="9" orientation="landscape" verticalDpi="300" r:id="rId1"/>
</worksheet>
</file>

<file path=xl/worksheets/sheet4.xml><?xml version="1.0" encoding="utf-8"?>
<worksheet xmlns="http://schemas.openxmlformats.org/spreadsheetml/2006/main" xmlns:r="http://schemas.openxmlformats.org/officeDocument/2006/relationships">
  <dimension ref="B1:M93"/>
  <sheetViews>
    <sheetView tabSelected="1" topLeftCell="A16" zoomScale="75" zoomScaleNormal="75" workbookViewId="0">
      <selection activeCell="I41" sqref="I41"/>
    </sheetView>
  </sheetViews>
  <sheetFormatPr baseColWidth="10" defaultRowHeight="15"/>
  <cols>
    <col min="1" max="1" width="11.42578125" style="25"/>
    <col min="2" max="2" width="23.140625" style="25" customWidth="1"/>
    <col min="3" max="3" width="21.140625" style="25" customWidth="1"/>
    <col min="4" max="4" width="29.5703125" style="25" bestFit="1" customWidth="1"/>
    <col min="5" max="5" width="17.140625" style="25" customWidth="1"/>
    <col min="6" max="6" width="14.5703125" style="130" bestFit="1" customWidth="1"/>
    <col min="7" max="7" width="16.85546875" style="25" customWidth="1"/>
    <col min="8" max="8" width="11.7109375" style="25" bestFit="1" customWidth="1"/>
    <col min="9" max="9" width="44.7109375" style="25" bestFit="1" customWidth="1"/>
    <col min="10" max="10" width="14" style="25" customWidth="1"/>
    <col min="11" max="11" width="17.42578125" style="25" customWidth="1"/>
    <col min="12" max="16384" width="11.42578125" style="25"/>
  </cols>
  <sheetData>
    <row r="1" spans="2:5">
      <c r="B1" s="252" t="s">
        <v>193</v>
      </c>
      <c r="C1" s="252"/>
    </row>
    <row r="2" spans="2:5" ht="15.75" thickBot="1">
      <c r="B2" s="26" t="s">
        <v>192</v>
      </c>
      <c r="C2" s="86">
        <f>'Resumen Capítulos'!B2</f>
        <v>2017</v>
      </c>
      <c r="D2" s="126" t="s">
        <v>205</v>
      </c>
    </row>
    <row r="3" spans="2:5">
      <c r="B3" s="79"/>
      <c r="C3" s="80"/>
    </row>
    <row r="4" spans="2:5">
      <c r="B4" s="6" t="s">
        <v>21</v>
      </c>
    </row>
    <row r="5" spans="2:5">
      <c r="B5" s="6"/>
      <c r="C5" s="131"/>
    </row>
    <row r="6" spans="2:5" ht="27.75" customHeight="1">
      <c r="B6" s="287" t="s">
        <v>20</v>
      </c>
      <c r="C6" s="287"/>
      <c r="D6" s="287"/>
      <c r="E6" s="287"/>
    </row>
    <row r="7" spans="2:5" ht="15.75" thickBot="1">
      <c r="B7" s="142"/>
      <c r="C7" s="288"/>
      <c r="D7" s="288"/>
      <c r="E7" s="142"/>
    </row>
    <row r="8" spans="2:5" ht="15.75" thickBot="1">
      <c r="B8" s="276" t="s">
        <v>12</v>
      </c>
      <c r="C8" s="277"/>
      <c r="D8" s="277"/>
      <c r="E8" s="202">
        <f>C2</f>
        <v>2017</v>
      </c>
    </row>
    <row r="9" spans="2:5" ht="15.75" thickBot="1">
      <c r="B9" s="134"/>
      <c r="C9" s="278"/>
      <c r="D9" s="278"/>
      <c r="E9" s="135"/>
    </row>
    <row r="10" spans="2:5">
      <c r="B10" s="136">
        <v>1</v>
      </c>
      <c r="C10" s="279" t="s">
        <v>13</v>
      </c>
      <c r="D10" s="280"/>
      <c r="E10" s="137">
        <f>'Resumen Capítulos'!C33</f>
        <v>4713658.9799999995</v>
      </c>
    </row>
    <row r="11" spans="2:5" ht="15.75" thickBot="1">
      <c r="B11" s="138">
        <v>2</v>
      </c>
      <c r="C11" s="281" t="s">
        <v>14</v>
      </c>
      <c r="D11" s="282"/>
      <c r="E11" s="139">
        <f>'Resumen Capítulos'!C16</f>
        <v>4296203.4000000004</v>
      </c>
    </row>
    <row r="12" spans="2:5" ht="28.5" customHeight="1" thickBot="1">
      <c r="B12" s="140">
        <v>3</v>
      </c>
      <c r="C12" s="283" t="s">
        <v>15</v>
      </c>
      <c r="D12" s="284"/>
      <c r="E12" s="141">
        <f>E10-E11</f>
        <v>417455.57999999914</v>
      </c>
    </row>
    <row r="13" spans="2:5">
      <c r="B13" s="136"/>
      <c r="C13" s="142"/>
      <c r="D13" s="143"/>
      <c r="E13" s="144"/>
    </row>
    <row r="14" spans="2:5">
      <c r="B14" s="145">
        <v>4</v>
      </c>
      <c r="C14" s="285" t="s">
        <v>16</v>
      </c>
      <c r="D14" s="286"/>
      <c r="E14" s="146">
        <f>E15+E16</f>
        <v>212610.57339573617</v>
      </c>
    </row>
    <row r="15" spans="2:5">
      <c r="B15" s="136"/>
      <c r="C15" s="142"/>
      <c r="D15" s="147" t="s">
        <v>17</v>
      </c>
      <c r="E15" s="137">
        <f>-F58</f>
        <v>148006.32193573719</v>
      </c>
    </row>
    <row r="16" spans="2:5">
      <c r="B16" s="136"/>
      <c r="C16" s="142"/>
      <c r="D16" s="147" t="s">
        <v>18</v>
      </c>
      <c r="E16" s="137">
        <f>F88</f>
        <v>64604.251459998995</v>
      </c>
    </row>
    <row r="17" spans="2:11">
      <c r="B17" s="136"/>
      <c r="C17" s="142"/>
      <c r="D17" s="143"/>
      <c r="E17" s="148"/>
    </row>
    <row r="18" spans="2:11" ht="22.5" customHeight="1">
      <c r="B18" s="145">
        <v>5</v>
      </c>
      <c r="C18" s="285" t="s">
        <v>19</v>
      </c>
      <c r="D18" s="286"/>
      <c r="E18" s="149">
        <f>E12+E14</f>
        <v>630066.15339573531</v>
      </c>
    </row>
    <row r="19" spans="2:11" ht="15.75" thickBot="1">
      <c r="B19" s="138"/>
      <c r="C19" s="134"/>
      <c r="D19" s="150"/>
      <c r="E19" s="151"/>
    </row>
    <row r="20" spans="2:11" ht="15.75" thickBot="1">
      <c r="B20" s="289" t="s">
        <v>213</v>
      </c>
      <c r="C20" s="283"/>
      <c r="D20" s="284"/>
      <c r="E20" s="152">
        <f>E18/E10</f>
        <v>0.13366816650697447</v>
      </c>
    </row>
    <row r="21" spans="2:11">
      <c r="B21" s="184"/>
      <c r="C21" s="184"/>
      <c r="D21" s="184"/>
      <c r="E21" s="201"/>
    </row>
    <row r="22" spans="2:11">
      <c r="B22" s="6" t="s">
        <v>102</v>
      </c>
    </row>
    <row r="23" spans="2:11" ht="15.75" thickBot="1"/>
    <row r="24" spans="2:11" ht="35.25" customHeight="1">
      <c r="B24" s="270" t="s">
        <v>22</v>
      </c>
      <c r="C24" s="272" t="s">
        <v>1</v>
      </c>
      <c r="D24" s="274" t="s">
        <v>23</v>
      </c>
      <c r="E24" s="153" t="s">
        <v>24</v>
      </c>
      <c r="F24" s="154" t="s">
        <v>25</v>
      </c>
      <c r="G24" s="208" t="s">
        <v>26</v>
      </c>
      <c r="H24" s="207"/>
      <c r="I24" s="214" t="s">
        <v>225</v>
      </c>
      <c r="J24" s="215" t="s">
        <v>226</v>
      </c>
      <c r="K24" s="153" t="s">
        <v>227</v>
      </c>
    </row>
    <row r="25" spans="2:11" ht="15.75" thickBot="1">
      <c r="B25" s="271"/>
      <c r="C25" s="273"/>
      <c r="D25" s="275"/>
      <c r="E25" s="155" t="s">
        <v>100</v>
      </c>
      <c r="F25" s="156" t="s">
        <v>101</v>
      </c>
      <c r="G25" s="209" t="s">
        <v>27</v>
      </c>
      <c r="H25" s="207"/>
      <c r="I25" s="216"/>
      <c r="J25" s="217" t="s">
        <v>22</v>
      </c>
      <c r="K25" s="210"/>
    </row>
    <row r="26" spans="2:11" ht="15.75" thickBot="1">
      <c r="B26" s="158"/>
      <c r="C26" s="159"/>
      <c r="D26" s="160"/>
      <c r="E26" s="161"/>
      <c r="F26" s="162"/>
      <c r="G26" s="161"/>
      <c r="I26" s="218" t="str">
        <f>D28</f>
        <v xml:space="preserve">(+/-)Inejecución de gasto </v>
      </c>
      <c r="J26" s="219">
        <f>-(F28+F32+F36+F40+F43+F46+F52)</f>
        <v>310608.3719357372</v>
      </c>
      <c r="K26" s="211"/>
    </row>
    <row r="27" spans="2:11" ht="15.75" thickBot="1">
      <c r="B27" s="145" t="s">
        <v>28</v>
      </c>
      <c r="C27" s="163" t="s">
        <v>29</v>
      </c>
      <c r="D27" s="160"/>
      <c r="E27" s="165">
        <f>'Resumen Capítulos'!$C$7</f>
        <v>2452831.54</v>
      </c>
      <c r="F27" s="203">
        <f>SUM(F28:F30)</f>
        <v>40543.393914344626</v>
      </c>
      <c r="G27" s="204">
        <f>E27+F27</f>
        <v>2493374.9339143448</v>
      </c>
      <c r="H27" s="132"/>
      <c r="I27" s="220" t="str">
        <f>D29</f>
        <v>(+/-) OPA</v>
      </c>
      <c r="J27" s="221">
        <f>-(F29+F33+F37+F41+F47+F53)</f>
        <v>-162602.04999999999</v>
      </c>
      <c r="K27" s="212"/>
    </row>
    <row r="28" spans="2:11" ht="15.75" thickBot="1">
      <c r="B28" s="145"/>
      <c r="C28" s="163"/>
      <c r="D28" s="178" t="s">
        <v>215</v>
      </c>
      <c r="E28" s="164">
        <f>'Valores Atípicos'!I50</f>
        <v>2452831.54</v>
      </c>
      <c r="F28" s="164">
        <f>-(E28*Inejecución!D48)</f>
        <v>40543.393914344626</v>
      </c>
      <c r="G28" s="165"/>
      <c r="H28" s="132"/>
      <c r="I28" s="220" t="str">
        <f>D49</f>
        <v>(+/-) Arrendamiento Financiero</v>
      </c>
      <c r="J28" s="221">
        <f>-(F49+F55)</f>
        <v>0</v>
      </c>
      <c r="K28" s="212"/>
    </row>
    <row r="29" spans="2:11" ht="15.75" thickBot="1">
      <c r="B29" s="145"/>
      <c r="C29" s="163"/>
      <c r="D29" s="176" t="s">
        <v>181</v>
      </c>
      <c r="E29" s="197"/>
      <c r="F29" s="199"/>
      <c r="G29" s="165"/>
      <c r="H29" s="132"/>
      <c r="I29" s="220" t="str">
        <f>D50</f>
        <v>(-) Inversión realizada por EELL para otra AAPP</v>
      </c>
      <c r="J29" s="221">
        <f>-F50</f>
        <v>0</v>
      </c>
      <c r="K29" s="212"/>
    </row>
    <row r="30" spans="2:11" ht="15.75" thickBot="1">
      <c r="B30" s="145"/>
      <c r="C30" s="163"/>
      <c r="D30" s="186" t="s">
        <v>214</v>
      </c>
      <c r="E30" s="198"/>
      <c r="F30" s="177"/>
      <c r="G30" s="165"/>
      <c r="H30" s="132"/>
      <c r="I30" s="220" t="str">
        <f>D56</f>
        <v>(+) Inversión realizada por otra AAPP para el EELL</v>
      </c>
      <c r="J30" s="221">
        <f>-F56</f>
        <v>0</v>
      </c>
      <c r="K30" s="212"/>
    </row>
    <row r="31" spans="2:11" ht="30.75" thickBot="1">
      <c r="B31" s="145" t="s">
        <v>30</v>
      </c>
      <c r="C31" s="163" t="s">
        <v>31</v>
      </c>
      <c r="D31" s="147"/>
      <c r="E31" s="165">
        <f>'Resumen Capítulos'!$C$8</f>
        <v>1384988</v>
      </c>
      <c r="F31" s="165">
        <f>SUM(F32:F34)</f>
        <v>-13435.327997525164</v>
      </c>
      <c r="G31" s="165">
        <f>E31+F31</f>
        <v>1371552.6720024748</v>
      </c>
      <c r="H31" s="132"/>
      <c r="I31" s="220" t="str">
        <f>D54</f>
        <v>(+/-) Otros</v>
      </c>
      <c r="J31" s="221">
        <f>-(F30+F34+F38+F42+F48+F54)</f>
        <v>0</v>
      </c>
      <c r="K31" s="212"/>
    </row>
    <row r="32" spans="2:11" ht="15.75" thickBot="1">
      <c r="B32" s="145"/>
      <c r="C32" s="163"/>
      <c r="D32" s="178" t="s">
        <v>215</v>
      </c>
      <c r="E32" s="164">
        <f>'Valores Atípicos'!I56</f>
        <v>1384988</v>
      </c>
      <c r="F32" s="164">
        <f>-(E32*Inejecución!D49)</f>
        <v>-176037.37799752515</v>
      </c>
      <c r="G32" s="165"/>
      <c r="H32" s="132"/>
      <c r="I32" s="222" t="s">
        <v>11</v>
      </c>
      <c r="J32" s="223">
        <f>SUM(J26:J31)</f>
        <v>148006.32193573721</v>
      </c>
      <c r="K32" s="213"/>
    </row>
    <row r="33" spans="2:9" ht="15.75" thickBot="1">
      <c r="B33" s="145"/>
      <c r="C33" s="184"/>
      <c r="D33" s="176" t="s">
        <v>181</v>
      </c>
      <c r="E33" s="197"/>
      <c r="F33" s="166">
        <v>162602.04999999999</v>
      </c>
      <c r="G33" s="185"/>
      <c r="H33" s="132"/>
    </row>
    <row r="34" spans="2:9" ht="15.75" thickBot="1">
      <c r="B34" s="145"/>
      <c r="C34" s="184"/>
      <c r="D34" s="186" t="s">
        <v>214</v>
      </c>
      <c r="E34" s="198"/>
      <c r="F34" s="166"/>
      <c r="G34" s="185"/>
      <c r="H34" s="132"/>
    </row>
    <row r="35" spans="2:9" ht="15.75" thickBot="1">
      <c r="B35" s="145" t="s">
        <v>32</v>
      </c>
      <c r="C35" s="163" t="s">
        <v>33</v>
      </c>
      <c r="D35" s="147"/>
      <c r="E35" s="165">
        <f>'Resumen Capítulos'!C9</f>
        <v>170253.52</v>
      </c>
      <c r="F35" s="165">
        <f>SUM(F36:F38)</f>
        <v>-35825.252682046608</v>
      </c>
      <c r="G35" s="165">
        <f>E35+F35</f>
        <v>134428.26731795337</v>
      </c>
      <c r="H35" s="132"/>
    </row>
    <row r="36" spans="2:9" ht="15.75" thickBot="1">
      <c r="B36" s="145"/>
      <c r="C36" s="163"/>
      <c r="D36" s="178" t="s">
        <v>215</v>
      </c>
      <c r="E36" s="164">
        <f>'Valores Atípicos'!I60</f>
        <v>170253.52</v>
      </c>
      <c r="F36" s="164">
        <f>-(E36*Inejecución!D50)</f>
        <v>-35825.252682046608</v>
      </c>
      <c r="G36" s="165"/>
      <c r="H36" s="132"/>
    </row>
    <row r="37" spans="2:9" ht="15.75" thickBot="1">
      <c r="B37" s="145"/>
      <c r="C37" s="163"/>
      <c r="D37" s="176" t="s">
        <v>181</v>
      </c>
      <c r="E37" s="195"/>
      <c r="F37" s="166"/>
      <c r="G37" s="165"/>
      <c r="H37" s="132"/>
    </row>
    <row r="38" spans="2:9" ht="15.75" thickBot="1">
      <c r="B38" s="145"/>
      <c r="C38" s="163"/>
      <c r="D38" s="186" t="s">
        <v>214</v>
      </c>
      <c r="E38" s="196"/>
      <c r="F38" s="166"/>
      <c r="G38" s="165"/>
      <c r="H38" s="132"/>
    </row>
    <row r="39" spans="2:9" ht="30.75" thickBot="1">
      <c r="B39" s="145" t="s">
        <v>34</v>
      </c>
      <c r="C39" s="163" t="s">
        <v>35</v>
      </c>
      <c r="D39" s="147"/>
      <c r="E39" s="165">
        <f>'Resumen Capítulos'!C10</f>
        <v>28130.34</v>
      </c>
      <c r="F39" s="165">
        <f>SUM(F40:F42)</f>
        <v>-26001.574603791923</v>
      </c>
      <c r="G39" s="165">
        <f>E39+F39</f>
        <v>2128.7653962080767</v>
      </c>
      <c r="H39" s="132"/>
    </row>
    <row r="40" spans="2:9" ht="17.25" customHeight="1" thickBot="1">
      <c r="B40" s="145"/>
      <c r="C40" s="163"/>
      <c r="D40" s="178" t="s">
        <v>215</v>
      </c>
      <c r="E40" s="164">
        <f>'Valores Atípicos'!I65</f>
        <v>28130.34</v>
      </c>
      <c r="F40" s="164">
        <f>-(E40*Inejecución!D51)</f>
        <v>-26001.574603791923</v>
      </c>
      <c r="G40" s="165"/>
      <c r="H40" s="132"/>
    </row>
    <row r="41" spans="2:9" ht="15.75" thickBot="1">
      <c r="B41" s="145"/>
      <c r="C41" s="163"/>
      <c r="D41" s="176" t="s">
        <v>181</v>
      </c>
      <c r="E41" s="195"/>
      <c r="F41" s="166"/>
      <c r="G41" s="165"/>
      <c r="H41" s="132"/>
    </row>
    <row r="42" spans="2:9" ht="15.75" thickBot="1">
      <c r="B42" s="145"/>
      <c r="C42" s="163"/>
      <c r="D42" s="186" t="s">
        <v>214</v>
      </c>
      <c r="E42" s="196"/>
      <c r="F42" s="166"/>
      <c r="G42" s="165"/>
      <c r="H42" s="132"/>
    </row>
    <row r="43" spans="2:9" ht="30.75" thickBot="1">
      <c r="B43" s="145" t="s">
        <v>45</v>
      </c>
      <c r="C43" s="234" t="s">
        <v>236</v>
      </c>
      <c r="D43" s="186"/>
      <c r="E43" s="240">
        <f>'Resumen Capítulos'!C11</f>
        <v>90000</v>
      </c>
      <c r="F43" s="241">
        <f>F44</f>
        <v>0</v>
      </c>
      <c r="G43" s="165">
        <f>E43+F43</f>
        <v>90000</v>
      </c>
      <c r="H43" s="132"/>
    </row>
    <row r="44" spans="2:9" ht="15.75" thickBot="1">
      <c r="B44" s="145"/>
      <c r="C44" s="242"/>
      <c r="D44" s="178" t="s">
        <v>215</v>
      </c>
      <c r="E44" s="165">
        <f>E43</f>
        <v>90000</v>
      </c>
      <c r="F44" s="241">
        <f>-(E44*Inejecución!D52)</f>
        <v>0</v>
      </c>
      <c r="G44" s="165"/>
      <c r="H44" s="132"/>
    </row>
    <row r="45" spans="2:9" ht="15.75" thickBot="1">
      <c r="B45" s="145" t="s">
        <v>36</v>
      </c>
      <c r="C45" s="163" t="s">
        <v>37</v>
      </c>
      <c r="D45" s="147"/>
      <c r="E45" s="165">
        <f>'Resumen Capítulos'!C13</f>
        <v>170000</v>
      </c>
      <c r="F45" s="165">
        <f>SUM(F46:F50)</f>
        <v>-113287.56056671812</v>
      </c>
      <c r="G45" s="165">
        <f>E45+F45</f>
        <v>56712.439433281877</v>
      </c>
      <c r="H45" s="132"/>
    </row>
    <row r="46" spans="2:9" ht="15.75" thickBot="1">
      <c r="B46" s="145"/>
      <c r="C46" s="163"/>
      <c r="D46" s="178" t="s">
        <v>215</v>
      </c>
      <c r="E46" s="164">
        <f>'Valores Atípicos'!I73</f>
        <v>170000</v>
      </c>
      <c r="F46" s="164">
        <f>-E46*Inejecución!D53</f>
        <v>-113287.56056671812</v>
      </c>
      <c r="G46" s="165"/>
      <c r="H46" s="132"/>
    </row>
    <row r="47" spans="2:9" ht="15.75" thickBot="1">
      <c r="B47" s="145"/>
      <c r="C47" s="163"/>
      <c r="D47" s="176" t="s">
        <v>181</v>
      </c>
      <c r="E47" s="195"/>
      <c r="F47" s="166"/>
      <c r="G47" s="165"/>
      <c r="H47" s="132"/>
    </row>
    <row r="48" spans="2:9" ht="15.75" thickBot="1">
      <c r="B48" s="145"/>
      <c r="C48" s="163"/>
      <c r="D48" s="186" t="s">
        <v>214</v>
      </c>
      <c r="E48" s="196"/>
      <c r="F48" s="166"/>
      <c r="G48" s="165"/>
      <c r="H48" s="132"/>
      <c r="I48" s="132"/>
    </row>
    <row r="49" spans="2:11" ht="15.75" thickBot="1">
      <c r="B49" s="145"/>
      <c r="C49" s="163"/>
      <c r="D49" s="178" t="s">
        <v>112</v>
      </c>
      <c r="E49" s="164"/>
      <c r="F49" s="166"/>
      <c r="G49" s="165"/>
      <c r="H49" s="132"/>
    </row>
    <row r="50" spans="2:11" ht="16.5" customHeight="1" thickBot="1">
      <c r="B50" s="145"/>
      <c r="C50" s="163"/>
      <c r="D50" s="178" t="s">
        <v>228</v>
      </c>
      <c r="E50" s="164"/>
      <c r="F50" s="166"/>
      <c r="G50" s="165"/>
      <c r="H50" s="132"/>
    </row>
    <row r="51" spans="2:11" ht="15.75" thickBot="1">
      <c r="B51" s="145" t="s">
        <v>38</v>
      </c>
      <c r="C51" s="163" t="s">
        <v>39</v>
      </c>
      <c r="D51" s="147"/>
      <c r="E51" s="165">
        <f>'Resumen Capítulos'!C14</f>
        <v>0</v>
      </c>
      <c r="F51" s="165">
        <f>SUM(F52:F57)</f>
        <v>0</v>
      </c>
      <c r="G51" s="165">
        <f>E51+F51</f>
        <v>0</v>
      </c>
      <c r="H51" s="132"/>
    </row>
    <row r="52" spans="2:11" ht="15.75" thickBot="1">
      <c r="B52" s="145"/>
      <c r="C52" s="163"/>
      <c r="D52" s="178" t="s">
        <v>215</v>
      </c>
      <c r="E52" s="164">
        <f>'Valores Atípicos'!I79</f>
        <v>0</v>
      </c>
      <c r="F52" s="164">
        <f>-(E52*Inejecución!D54)</f>
        <v>0</v>
      </c>
      <c r="G52" s="165"/>
      <c r="H52" s="132"/>
    </row>
    <row r="53" spans="2:11" ht="15.75" thickBot="1">
      <c r="B53" s="145"/>
      <c r="C53" s="163"/>
      <c r="D53" s="176" t="s">
        <v>181</v>
      </c>
      <c r="E53" s="195"/>
      <c r="F53" s="166"/>
      <c r="G53" s="165"/>
      <c r="H53" s="132"/>
    </row>
    <row r="54" spans="2:11" ht="15.75" thickBot="1">
      <c r="B54" s="145"/>
      <c r="C54" s="163"/>
      <c r="D54" s="186" t="s">
        <v>214</v>
      </c>
      <c r="E54" s="196"/>
      <c r="F54" s="166"/>
      <c r="G54" s="165"/>
      <c r="H54" s="132"/>
    </row>
    <row r="55" spans="2:11" ht="15.75" thickBot="1">
      <c r="B55" s="145"/>
      <c r="C55" s="163"/>
      <c r="D55" s="178" t="s">
        <v>112</v>
      </c>
      <c r="E55" s="164"/>
      <c r="F55" s="166"/>
      <c r="G55" s="165"/>
      <c r="H55" s="132"/>
      <c r="I55" s="130"/>
    </row>
    <row r="56" spans="2:11" ht="30.75" thickBot="1">
      <c r="B56" s="145"/>
      <c r="C56" s="163"/>
      <c r="D56" s="178" t="s">
        <v>229</v>
      </c>
      <c r="E56" s="164"/>
      <c r="F56" s="166"/>
      <c r="G56" s="165"/>
      <c r="H56" s="132"/>
    </row>
    <row r="57" spans="2:11" ht="31.5" customHeight="1" thickBot="1">
      <c r="B57" s="145"/>
      <c r="C57" s="159"/>
      <c r="D57" s="160"/>
      <c r="E57" s="167"/>
      <c r="F57" s="167"/>
      <c r="G57" s="165">
        <f>SUM(G27:G52)</f>
        <v>4148197.0780642629</v>
      </c>
    </row>
    <row r="58" spans="2:11" ht="45.75" thickBot="1">
      <c r="B58" s="179" t="s">
        <v>40</v>
      </c>
      <c r="C58" s="180"/>
      <c r="D58" s="181"/>
      <c r="E58" s="165">
        <f>E27+E31+E35+E39+E45+E51+E43</f>
        <v>4296203.4000000004</v>
      </c>
      <c r="F58" s="165">
        <f>F27+F31+F35+F39+F45+F43+F51</f>
        <v>-148006.32193573719</v>
      </c>
      <c r="G58" s="165">
        <f>E58+F58</f>
        <v>4148197.0780642633</v>
      </c>
    </row>
    <row r="59" spans="2:11" ht="15.75" thickBot="1">
      <c r="E59" s="132"/>
    </row>
    <row r="60" spans="2:11" ht="28.5" customHeight="1">
      <c r="B60" s="168"/>
      <c r="C60" s="169"/>
      <c r="D60" s="169"/>
      <c r="E60" s="169"/>
      <c r="F60" s="170"/>
      <c r="G60" s="171"/>
      <c r="I60" s="214" t="s">
        <v>225</v>
      </c>
      <c r="J60" s="215" t="s">
        <v>226</v>
      </c>
      <c r="K60" s="153" t="s">
        <v>227</v>
      </c>
    </row>
    <row r="61" spans="2:11" ht="17.25" customHeight="1" thickBot="1">
      <c r="I61" s="216"/>
      <c r="J61" s="217" t="s">
        <v>0</v>
      </c>
      <c r="K61" s="210"/>
    </row>
    <row r="62" spans="2:11" ht="30">
      <c r="B62" s="270" t="s">
        <v>0</v>
      </c>
      <c r="C62" s="272" t="s">
        <v>1</v>
      </c>
      <c r="D62" s="274" t="s">
        <v>23</v>
      </c>
      <c r="E62" s="153" t="s">
        <v>24</v>
      </c>
      <c r="F62" s="154" t="s">
        <v>25</v>
      </c>
      <c r="G62" s="153" t="s">
        <v>26</v>
      </c>
      <c r="I62" s="224" t="s">
        <v>230</v>
      </c>
      <c r="J62" s="219">
        <f>F66</f>
        <v>-101234.09357523311</v>
      </c>
      <c r="K62" s="211"/>
    </row>
    <row r="63" spans="2:11" ht="15.75" thickBot="1">
      <c r="B63" s="271"/>
      <c r="C63" s="273"/>
      <c r="D63" s="275"/>
      <c r="E63" s="155" t="s">
        <v>100</v>
      </c>
      <c r="F63" s="156" t="s">
        <v>101</v>
      </c>
      <c r="G63" s="157" t="s">
        <v>27</v>
      </c>
      <c r="H63" s="132"/>
      <c r="I63" s="225" t="s">
        <v>231</v>
      </c>
      <c r="J63" s="221">
        <f>F69</f>
        <v>3995.4688869151187</v>
      </c>
      <c r="K63" s="212"/>
    </row>
    <row r="64" spans="2:11" ht="15.75" thickBot="1">
      <c r="B64" s="158"/>
      <c r="C64" s="159"/>
      <c r="D64" s="160"/>
      <c r="E64" s="161"/>
      <c r="F64" s="162"/>
      <c r="G64" s="161"/>
      <c r="H64" s="132"/>
      <c r="I64" s="225" t="s">
        <v>232</v>
      </c>
      <c r="J64" s="221">
        <f>F72</f>
        <v>-54124.363851683018</v>
      </c>
      <c r="K64" s="212"/>
    </row>
    <row r="65" spans="2:11" ht="15.75" thickBot="1">
      <c r="B65" s="136" t="s">
        <v>28</v>
      </c>
      <c r="C65" s="34" t="s">
        <v>42</v>
      </c>
      <c r="D65" s="147"/>
      <c r="E65" s="165">
        <f>'Resumen Capítulos'!C24</f>
        <v>2207759.94</v>
      </c>
      <c r="F65" s="205">
        <f>SUM(F66:F67)</f>
        <v>-101234.09357523311</v>
      </c>
      <c r="G65" s="165">
        <f>E65+F66</f>
        <v>2106525.8464247668</v>
      </c>
      <c r="H65" s="132"/>
      <c r="I65" s="225" t="str">
        <f>D75</f>
        <v>(+) Liquidación PTE 2008</v>
      </c>
      <c r="J65" s="221">
        <f>F75</f>
        <v>0</v>
      </c>
      <c r="K65" s="212"/>
    </row>
    <row r="66" spans="2:11" ht="15.75" thickBot="1">
      <c r="B66" s="145"/>
      <c r="C66" s="163"/>
      <c r="D66" s="178" t="s">
        <v>220</v>
      </c>
      <c r="E66" s="164">
        <f>E65</f>
        <v>2207759.94</v>
      </c>
      <c r="F66" s="164">
        <f>-E66*Inejecución!D81</f>
        <v>-101234.09357523311</v>
      </c>
      <c r="G66" s="165"/>
      <c r="H66" s="132"/>
      <c r="I66" s="225" t="str">
        <f>D76</f>
        <v>(+) Liquidación PTE 2009</v>
      </c>
      <c r="J66" s="221">
        <f>F76</f>
        <v>215967.24</v>
      </c>
      <c r="K66" s="212"/>
    </row>
    <row r="67" spans="2:11" ht="15.75" thickBot="1">
      <c r="B67" s="145"/>
      <c r="C67" s="163"/>
      <c r="D67" s="178" t="s">
        <v>214</v>
      </c>
      <c r="E67" s="164"/>
      <c r="F67" s="166"/>
      <c r="G67" s="165"/>
      <c r="H67" s="132"/>
      <c r="I67" s="225" t="str">
        <f>D77</f>
        <v>(+) Liquidación PTE 2011</v>
      </c>
      <c r="J67" s="221">
        <f>F77</f>
        <v>0</v>
      </c>
      <c r="K67" s="212"/>
    </row>
    <row r="68" spans="2:11" ht="15.75" thickBot="1">
      <c r="B68" s="145" t="s">
        <v>30</v>
      </c>
      <c r="C68" s="34" t="s">
        <v>43</v>
      </c>
      <c r="D68" s="147"/>
      <c r="E68" s="165">
        <f>'Resumen Capítulos'!C25</f>
        <v>21368.07</v>
      </c>
      <c r="F68" s="205">
        <f>SUM(F69:F70)</f>
        <v>3995.4688869151187</v>
      </c>
      <c r="G68" s="165">
        <f>E68+F69</f>
        <v>25363.538886915117</v>
      </c>
      <c r="H68" s="132"/>
      <c r="I68" s="225" t="str">
        <f>D79</f>
        <v>(+/-) Ingresos de UE</v>
      </c>
      <c r="J68" s="221">
        <f>F79+F86</f>
        <v>0</v>
      </c>
      <c r="K68" s="212"/>
    </row>
    <row r="69" spans="2:11" ht="15.75" thickBot="1">
      <c r="B69" s="145"/>
      <c r="C69" s="34"/>
      <c r="D69" s="178" t="s">
        <v>219</v>
      </c>
      <c r="E69" s="164">
        <f>E68</f>
        <v>21368.07</v>
      </c>
      <c r="F69" s="164">
        <f>-E69*Inejecución!D82</f>
        <v>3995.4688869151187</v>
      </c>
      <c r="G69" s="165"/>
      <c r="H69" s="132"/>
      <c r="I69" s="225" t="str">
        <f>D78</f>
        <v>(+/-) Otros</v>
      </c>
      <c r="J69" s="221">
        <f>F67+F70+F73+F78+F81+F83+F85</f>
        <v>0</v>
      </c>
      <c r="K69" s="212"/>
    </row>
    <row r="70" spans="2:11" ht="15.75" thickBot="1">
      <c r="B70" s="145"/>
      <c r="C70" s="163"/>
      <c r="D70" s="178" t="s">
        <v>214</v>
      </c>
      <c r="E70" s="164"/>
      <c r="F70" s="166"/>
      <c r="G70" s="165"/>
      <c r="H70" s="132"/>
      <c r="I70" s="222" t="s">
        <v>11</v>
      </c>
      <c r="J70" s="223">
        <f>SUM(J62:J69)</f>
        <v>64604.251459998981</v>
      </c>
      <c r="K70" s="213"/>
    </row>
    <row r="71" spans="2:11" ht="15.75" thickBot="1">
      <c r="B71" s="145" t="s">
        <v>32</v>
      </c>
      <c r="C71" s="34" t="s">
        <v>44</v>
      </c>
      <c r="D71" s="147"/>
      <c r="E71" s="165">
        <f>'Resumen Capítulos'!C26</f>
        <v>616648.31000000006</v>
      </c>
      <c r="F71" s="205">
        <f>SUM(F72:F73)</f>
        <v>-54124.363851683018</v>
      </c>
      <c r="G71" s="165">
        <f>E71+F72</f>
        <v>562523.94614831707</v>
      </c>
      <c r="H71" s="132"/>
    </row>
    <row r="72" spans="2:11" ht="15.75" thickBot="1">
      <c r="B72" s="145"/>
      <c r="C72" s="163"/>
      <c r="D72" s="178" t="s">
        <v>220</v>
      </c>
      <c r="E72" s="164">
        <f>E71</f>
        <v>616648.31000000006</v>
      </c>
      <c r="F72" s="164">
        <f>-E72*Inejecución!D83</f>
        <v>-54124.363851683018</v>
      </c>
      <c r="G72" s="165"/>
      <c r="H72" s="132"/>
    </row>
    <row r="73" spans="2:11" ht="33.75" customHeight="1" thickBot="1">
      <c r="B73" s="145"/>
      <c r="C73" s="163"/>
      <c r="D73" s="178" t="s">
        <v>214</v>
      </c>
      <c r="E73" s="164"/>
      <c r="F73" s="166"/>
      <c r="G73" s="165"/>
      <c r="H73" s="132"/>
    </row>
    <row r="74" spans="2:11" ht="30.75" thickBot="1">
      <c r="B74" s="145" t="s">
        <v>34</v>
      </c>
      <c r="C74" s="163" t="s">
        <v>35</v>
      </c>
      <c r="D74" s="147"/>
      <c r="E74" s="165">
        <f>'Resumen Capítulos'!C27-E75</f>
        <v>1846161.66</v>
      </c>
      <c r="F74" s="205">
        <f>SUM(F75:F79)</f>
        <v>215967.24</v>
      </c>
      <c r="G74" s="165">
        <f>E74+F74</f>
        <v>2062128.9</v>
      </c>
      <c r="H74" s="132"/>
    </row>
    <row r="75" spans="2:11" ht="15.75" thickBot="1">
      <c r="B75" s="145"/>
      <c r="C75" s="163"/>
      <c r="D75" s="178" t="s">
        <v>221</v>
      </c>
      <c r="E75" s="164"/>
      <c r="F75" s="166">
        <v>0</v>
      </c>
      <c r="G75" s="165"/>
      <c r="H75" s="132"/>
    </row>
    <row r="76" spans="2:11" ht="15.75" thickBot="1">
      <c r="B76" s="145"/>
      <c r="C76" s="163"/>
      <c r="D76" s="178" t="s">
        <v>222</v>
      </c>
      <c r="E76" s="164"/>
      <c r="F76" s="166">
        <v>215967.24</v>
      </c>
      <c r="G76" s="165"/>
      <c r="H76" s="132"/>
    </row>
    <row r="77" spans="2:11" ht="15.75" thickBot="1">
      <c r="B77" s="145"/>
      <c r="C77" s="163"/>
      <c r="D77" s="178" t="s">
        <v>223</v>
      </c>
      <c r="E77" s="164"/>
      <c r="F77" s="166"/>
      <c r="G77" s="165"/>
      <c r="H77" s="132"/>
    </row>
    <row r="78" spans="2:11" ht="15.75" thickBot="1">
      <c r="B78" s="145"/>
      <c r="C78" s="163"/>
      <c r="D78" s="178" t="s">
        <v>214</v>
      </c>
      <c r="E78" s="164"/>
      <c r="F78" s="166"/>
      <c r="G78" s="165"/>
      <c r="H78" s="132"/>
    </row>
    <row r="79" spans="2:11" ht="18.75" customHeight="1" thickBot="1">
      <c r="B79" s="145"/>
      <c r="C79" s="163"/>
      <c r="D79" s="178" t="s">
        <v>224</v>
      </c>
      <c r="E79" s="164"/>
      <c r="F79" s="166"/>
      <c r="G79" s="165"/>
      <c r="H79" s="132"/>
      <c r="I79" s="133"/>
    </row>
    <row r="80" spans="2:11" ht="30.75" thickBot="1">
      <c r="B80" s="145" t="s">
        <v>45</v>
      </c>
      <c r="C80" s="200" t="s">
        <v>46</v>
      </c>
      <c r="D80" s="147"/>
      <c r="E80" s="165">
        <f>'Resumen Capítulos'!C28</f>
        <v>21720</v>
      </c>
      <c r="F80" s="205">
        <f>SUM(F81)</f>
        <v>0</v>
      </c>
      <c r="G80" s="165">
        <f>E80+F80</f>
        <v>21720</v>
      </c>
      <c r="H80" s="132"/>
    </row>
    <row r="81" spans="2:13" ht="15.75" thickBot="1">
      <c r="B81" s="145"/>
      <c r="C81" s="163"/>
      <c r="D81" s="178" t="s">
        <v>214</v>
      </c>
      <c r="E81" s="164"/>
      <c r="F81" s="166"/>
      <c r="G81" s="165"/>
      <c r="H81" s="132"/>
      <c r="I81" s="183"/>
    </row>
    <row r="82" spans="2:13" ht="30.75" thickBot="1">
      <c r="B82" s="145" t="s">
        <v>36</v>
      </c>
      <c r="C82" s="34" t="s">
        <v>47</v>
      </c>
      <c r="D82" s="147"/>
      <c r="E82" s="165">
        <f>'Resumen Capítulos'!C30</f>
        <v>1</v>
      </c>
      <c r="F82" s="205">
        <f>SUM(F83:F83)</f>
        <v>0</v>
      </c>
      <c r="G82" s="165">
        <f>E82+F82</f>
        <v>1</v>
      </c>
      <c r="H82" s="132"/>
    </row>
    <row r="83" spans="2:13" ht="15.75" thickBot="1">
      <c r="B83" s="145"/>
      <c r="C83" s="34"/>
      <c r="D83" s="178" t="s">
        <v>214</v>
      </c>
      <c r="E83" s="164"/>
      <c r="F83" s="166"/>
      <c r="G83" s="165"/>
      <c r="H83" s="132"/>
    </row>
    <row r="84" spans="2:13" ht="15.75" thickBot="1">
      <c r="B84" s="145" t="s">
        <v>38</v>
      </c>
      <c r="C84" s="163" t="s">
        <v>39</v>
      </c>
      <c r="E84" s="206">
        <f>'Resumen Capítulos'!C31</f>
        <v>0</v>
      </c>
      <c r="F84" s="205">
        <f>SUM(F85:F86)</f>
        <v>0</v>
      </c>
      <c r="G84" s="165">
        <f>E84+F84</f>
        <v>0</v>
      </c>
      <c r="H84" s="132"/>
    </row>
    <row r="85" spans="2:13" ht="15.75" thickBot="1">
      <c r="B85" s="145"/>
      <c r="C85" s="163"/>
      <c r="D85" s="178" t="s">
        <v>214</v>
      </c>
      <c r="E85" s="164"/>
      <c r="F85" s="166"/>
      <c r="G85" s="165"/>
      <c r="H85" s="132"/>
    </row>
    <row r="86" spans="2:13" ht="15.75" thickBot="1">
      <c r="B86" s="145"/>
      <c r="C86" s="163"/>
      <c r="D86" s="178" t="s">
        <v>224</v>
      </c>
      <c r="E86" s="164"/>
      <c r="F86" s="166"/>
      <c r="G86" s="165"/>
      <c r="H86" s="132"/>
    </row>
    <row r="87" spans="2:13" ht="15.75" thickBot="1">
      <c r="B87" s="140"/>
      <c r="C87" s="172"/>
      <c r="D87" s="161"/>
      <c r="E87" s="167"/>
      <c r="F87" s="167"/>
      <c r="G87" s="165">
        <f>SUM(G65:G84)</f>
        <v>4778263.2314599995</v>
      </c>
    </row>
    <row r="88" spans="2:13" ht="45.75" thickBot="1">
      <c r="B88" s="179" t="s">
        <v>48</v>
      </c>
      <c r="C88" s="180"/>
      <c r="D88" s="181"/>
      <c r="E88" s="165">
        <f>E84+E82+E80+E74+E71+E68+E65</f>
        <v>4713658.9799999995</v>
      </c>
      <c r="F88" s="165">
        <f>F84+F82+F80+F74+F71+F68+F65</f>
        <v>64604.251459998995</v>
      </c>
      <c r="G88" s="165">
        <f>E88+F88</f>
        <v>4778263.2314599985</v>
      </c>
      <c r="H88" s="132"/>
    </row>
    <row r="89" spans="2:13">
      <c r="J89" s="183"/>
      <c r="K89" s="183"/>
    </row>
    <row r="90" spans="2:13">
      <c r="B90" s="168"/>
      <c r="C90" s="169"/>
      <c r="D90" s="169"/>
      <c r="E90" s="173"/>
      <c r="F90" s="174"/>
      <c r="G90" s="171"/>
    </row>
    <row r="91" spans="2:13">
      <c r="B91" s="182" t="s">
        <v>128</v>
      </c>
      <c r="C91" s="182"/>
      <c r="D91" s="182"/>
      <c r="E91" s="182"/>
      <c r="F91" s="182"/>
      <c r="G91" s="182"/>
      <c r="H91" s="183"/>
      <c r="L91" s="183"/>
      <c r="M91" s="183"/>
    </row>
    <row r="92" spans="2:13">
      <c r="B92" s="175"/>
    </row>
    <row r="93" spans="2:13">
      <c r="B93" s="17" t="s">
        <v>246</v>
      </c>
      <c r="C93" s="183"/>
      <c r="D93" s="183"/>
      <c r="E93" s="183"/>
      <c r="F93" s="183"/>
      <c r="G93" s="183"/>
    </row>
  </sheetData>
  <sheetProtection sheet="1"/>
  <mergeCells count="17">
    <mergeCell ref="B6:E6"/>
    <mergeCell ref="C7:D7"/>
    <mergeCell ref="B20:D20"/>
    <mergeCell ref="B24:B25"/>
    <mergeCell ref="B1:C1"/>
    <mergeCell ref="C24:C25"/>
    <mergeCell ref="D24:D25"/>
    <mergeCell ref="C18:D18"/>
    <mergeCell ref="B62:B63"/>
    <mergeCell ref="C62:C63"/>
    <mergeCell ref="D62:D63"/>
    <mergeCell ref="B8:D8"/>
    <mergeCell ref="C9:D9"/>
    <mergeCell ref="C10:D10"/>
    <mergeCell ref="C11:D11"/>
    <mergeCell ref="C12:D12"/>
    <mergeCell ref="C14:D14"/>
  </mergeCells>
  <hyperlinks>
    <hyperlink ref="B93" r:id="rId1"/>
  </hyperlinks>
  <pageMargins left="0.70866141732283472" right="0.70866141732283472" top="0.65" bottom="0.54" header="0.31496062992125984" footer="0.31496062992125984"/>
  <pageSetup paperSize="9" orientation="landscape" verticalDpi="300" r:id="rId2"/>
</worksheet>
</file>

<file path=xl/worksheets/sheet5.xml><?xml version="1.0" encoding="utf-8"?>
<worksheet xmlns="http://schemas.openxmlformats.org/spreadsheetml/2006/main" xmlns:r="http://schemas.openxmlformats.org/officeDocument/2006/relationships">
  <dimension ref="B1:AH136"/>
  <sheetViews>
    <sheetView topLeftCell="A109" workbookViewId="0">
      <selection activeCell="L29" sqref="L29"/>
    </sheetView>
  </sheetViews>
  <sheetFormatPr baseColWidth="10" defaultRowHeight="15"/>
  <cols>
    <col min="1" max="5" width="11.42578125" style="4"/>
    <col min="6" max="6" width="13.85546875" style="4" customWidth="1"/>
    <col min="7" max="7" width="12.140625" style="4" bestFit="1" customWidth="1"/>
    <col min="8" max="8" width="14.140625" style="4" customWidth="1"/>
    <col min="9" max="9" width="3.5703125" style="4" customWidth="1"/>
    <col min="10" max="10" width="7.5703125" style="4" customWidth="1"/>
    <col min="11" max="11" width="6" style="4" customWidth="1"/>
    <col min="12" max="12" width="18.42578125" style="4" customWidth="1"/>
    <col min="13" max="32" width="11.42578125" style="4"/>
    <col min="33" max="33" width="11.42578125" style="4" customWidth="1"/>
    <col min="34" max="16384" width="11.42578125" style="4"/>
  </cols>
  <sheetData>
    <row r="1" spans="2:34">
      <c r="B1" s="263" t="s">
        <v>193</v>
      </c>
      <c r="C1" s="263"/>
    </row>
    <row r="2" spans="2:34" ht="15.75" thickBot="1">
      <c r="B2" s="26" t="s">
        <v>192</v>
      </c>
      <c r="C2" s="86">
        <f>'Resumen Capítulos'!B2</f>
        <v>2017</v>
      </c>
    </row>
    <row r="4" spans="2:34">
      <c r="B4" s="298" t="s">
        <v>55</v>
      </c>
      <c r="C4" s="298"/>
      <c r="D4" s="298"/>
      <c r="E4" s="298"/>
      <c r="F4" s="298"/>
      <c r="G4" s="298"/>
      <c r="H4" s="298"/>
      <c r="I4" s="2"/>
      <c r="J4" s="2"/>
      <c r="K4" s="2"/>
      <c r="L4" s="2"/>
      <c r="M4" s="2"/>
      <c r="N4" s="2"/>
      <c r="O4" s="2"/>
      <c r="P4" s="2"/>
      <c r="Q4" s="2"/>
      <c r="R4" s="2"/>
      <c r="S4" s="2"/>
      <c r="T4" s="2"/>
      <c r="U4" s="2"/>
      <c r="V4" s="2"/>
      <c r="W4" s="2"/>
      <c r="X4" s="2"/>
      <c r="Y4" s="2"/>
      <c r="Z4" s="2"/>
      <c r="AA4" s="2"/>
      <c r="AB4" s="2"/>
      <c r="AC4" s="2"/>
      <c r="AD4" s="2"/>
      <c r="AE4" s="2"/>
      <c r="AF4" s="2"/>
      <c r="AG4" s="2"/>
      <c r="AH4" s="3"/>
    </row>
    <row r="5" spans="2:34" ht="18.75" customHeight="1">
      <c r="B5" s="82"/>
      <c r="C5" s="82"/>
      <c r="D5" s="82"/>
      <c r="E5" s="82"/>
      <c r="F5" s="82"/>
      <c r="G5" s="83" t="s">
        <v>201</v>
      </c>
      <c r="H5" s="23">
        <f>C2-1</f>
        <v>2016</v>
      </c>
      <c r="I5" s="2"/>
      <c r="J5" s="2"/>
      <c r="K5" s="2"/>
      <c r="L5" s="2"/>
      <c r="M5" s="2"/>
      <c r="N5" s="2"/>
      <c r="O5" s="2"/>
      <c r="P5" s="2"/>
      <c r="Q5" s="2"/>
      <c r="R5" s="2"/>
      <c r="S5" s="2"/>
      <c r="T5" s="2"/>
      <c r="U5" s="2"/>
      <c r="V5" s="2"/>
      <c r="W5" s="2"/>
      <c r="X5" s="2"/>
      <c r="Y5" s="2"/>
      <c r="Z5" s="2"/>
      <c r="AA5" s="2"/>
      <c r="AB5" s="2"/>
      <c r="AC5" s="2"/>
      <c r="AD5" s="2"/>
      <c r="AE5" s="2"/>
      <c r="AF5" s="2"/>
      <c r="AG5" s="2"/>
      <c r="AH5" s="3"/>
    </row>
    <row r="6" spans="2:34" ht="32.25" customHeight="1">
      <c r="G6" s="317" t="s">
        <v>202</v>
      </c>
      <c r="H6" s="318"/>
    </row>
    <row r="7" spans="2:34">
      <c r="B7" s="312" t="s">
        <v>3</v>
      </c>
      <c r="C7" s="312"/>
      <c r="D7" s="312"/>
      <c r="E7" s="312"/>
      <c r="F7" s="312"/>
      <c r="G7" s="319">
        <v>2506375.79</v>
      </c>
      <c r="H7" s="320"/>
      <c r="I7" s="1"/>
      <c r="J7" s="1"/>
      <c r="K7" s="1"/>
    </row>
    <row r="8" spans="2:34">
      <c r="B8" s="312" t="s">
        <v>5</v>
      </c>
      <c r="C8" s="312"/>
      <c r="D8" s="312"/>
      <c r="E8" s="312"/>
      <c r="F8" s="312"/>
      <c r="G8" s="319">
        <v>1205749</v>
      </c>
      <c r="H8" s="320"/>
      <c r="I8" s="1"/>
      <c r="J8" s="1"/>
      <c r="K8" s="1"/>
    </row>
    <row r="9" spans="2:34">
      <c r="B9" s="312" t="s">
        <v>4</v>
      </c>
      <c r="C9" s="312"/>
      <c r="D9" s="312"/>
      <c r="E9" s="312"/>
      <c r="F9" s="312"/>
      <c r="G9" s="319">
        <v>204320</v>
      </c>
      <c r="H9" s="320"/>
      <c r="I9" s="1"/>
      <c r="J9" s="1"/>
      <c r="K9" s="1"/>
    </row>
    <row r="10" spans="2:34">
      <c r="B10" s="312" t="s">
        <v>7</v>
      </c>
      <c r="C10" s="312"/>
      <c r="D10" s="312"/>
      <c r="E10" s="312"/>
      <c r="F10" s="312"/>
      <c r="G10" s="319">
        <v>47867.02</v>
      </c>
      <c r="H10" s="320"/>
      <c r="I10" s="1"/>
      <c r="J10" s="1"/>
      <c r="K10" s="1"/>
    </row>
    <row r="11" spans="2:34">
      <c r="B11" s="312" t="s">
        <v>237</v>
      </c>
      <c r="C11" s="312"/>
      <c r="D11" s="312"/>
      <c r="E11" s="312"/>
      <c r="F11" s="312"/>
      <c r="G11" s="321">
        <v>0</v>
      </c>
      <c r="H11" s="321"/>
      <c r="I11" s="1"/>
      <c r="J11" s="1"/>
      <c r="K11" s="1"/>
    </row>
    <row r="12" spans="2:34">
      <c r="B12" s="312" t="s">
        <v>8</v>
      </c>
      <c r="C12" s="312"/>
      <c r="D12" s="312"/>
      <c r="E12" s="312"/>
      <c r="F12" s="312"/>
      <c r="G12" s="321">
        <v>170000</v>
      </c>
      <c r="H12" s="321"/>
      <c r="I12" s="1"/>
      <c r="J12" s="1"/>
      <c r="K12" s="1"/>
    </row>
    <row r="13" spans="2:34">
      <c r="B13" s="312" t="s">
        <v>9</v>
      </c>
      <c r="C13" s="312"/>
      <c r="D13" s="312"/>
      <c r="E13" s="312"/>
      <c r="F13" s="312"/>
      <c r="G13" s="321">
        <v>0</v>
      </c>
      <c r="H13" s="321"/>
      <c r="I13" s="1"/>
      <c r="J13" s="1"/>
      <c r="K13" s="1"/>
    </row>
    <row r="14" spans="2:34">
      <c r="B14" s="312" t="s">
        <v>116</v>
      </c>
      <c r="C14" s="312"/>
      <c r="D14" s="312"/>
      <c r="E14" s="312"/>
      <c r="F14" s="312"/>
      <c r="G14" s="313">
        <f>SUM(G7:H13)</f>
        <v>4134311.81</v>
      </c>
      <c r="H14" s="313"/>
      <c r="I14" s="1"/>
      <c r="J14" s="1"/>
      <c r="K14" s="1"/>
    </row>
    <row r="15" spans="2:34">
      <c r="B15" s="312" t="s">
        <v>6</v>
      </c>
      <c r="C15" s="312"/>
      <c r="D15" s="312"/>
      <c r="E15" s="312"/>
      <c r="F15" s="312"/>
      <c r="G15" s="313">
        <f>SUM(G16:H21)</f>
        <v>204320</v>
      </c>
      <c r="H15" s="313"/>
      <c r="I15" s="1"/>
      <c r="J15" s="1"/>
      <c r="K15" s="1"/>
    </row>
    <row r="16" spans="2:34">
      <c r="B16" s="299" t="s">
        <v>49</v>
      </c>
      <c r="C16" s="300"/>
      <c r="D16" s="300"/>
      <c r="E16" s="300"/>
      <c r="F16" s="301"/>
      <c r="G16" s="291">
        <v>204320</v>
      </c>
      <c r="H16" s="292"/>
      <c r="I16" s="1"/>
      <c r="J16" s="1"/>
      <c r="K16" s="1"/>
    </row>
    <row r="17" spans="2:11">
      <c r="B17" s="299" t="s">
        <v>50</v>
      </c>
      <c r="C17" s="300"/>
      <c r="D17" s="300"/>
      <c r="E17" s="300"/>
      <c r="F17" s="301"/>
      <c r="G17" s="291"/>
      <c r="H17" s="292"/>
      <c r="I17" s="1"/>
      <c r="J17" s="1"/>
      <c r="K17" s="1"/>
    </row>
    <row r="18" spans="2:11">
      <c r="B18" s="299" t="s">
        <v>51</v>
      </c>
      <c r="C18" s="300"/>
      <c r="D18" s="300"/>
      <c r="E18" s="300"/>
      <c r="F18" s="301"/>
      <c r="G18" s="291"/>
      <c r="H18" s="292"/>
      <c r="I18" s="1"/>
      <c r="J18" s="1"/>
      <c r="K18" s="1"/>
    </row>
    <row r="19" spans="2:11">
      <c r="B19" s="299" t="s">
        <v>52</v>
      </c>
      <c r="C19" s="300"/>
      <c r="D19" s="300"/>
      <c r="E19" s="300"/>
      <c r="F19" s="301"/>
      <c r="G19" s="291"/>
      <c r="H19" s="292"/>
      <c r="I19" s="1"/>
      <c r="J19" s="1"/>
      <c r="K19" s="1"/>
    </row>
    <row r="20" spans="2:11">
      <c r="B20" s="299" t="s">
        <v>53</v>
      </c>
      <c r="C20" s="300"/>
      <c r="D20" s="300"/>
      <c r="E20" s="300"/>
      <c r="F20" s="301"/>
      <c r="G20" s="291"/>
      <c r="H20" s="292"/>
      <c r="I20" s="1"/>
      <c r="J20" s="1"/>
      <c r="K20" s="1"/>
    </row>
    <row r="21" spans="2:11">
      <c r="B21" s="299" t="s">
        <v>54</v>
      </c>
      <c r="C21" s="300"/>
      <c r="D21" s="300"/>
      <c r="E21" s="300"/>
      <c r="F21" s="301"/>
      <c r="G21" s="291"/>
      <c r="H21" s="292"/>
      <c r="I21" s="1"/>
      <c r="J21" s="1"/>
      <c r="K21" s="1"/>
    </row>
    <row r="22" spans="2:11">
      <c r="B22" s="327" t="s">
        <v>115</v>
      </c>
      <c r="C22" s="328"/>
      <c r="D22" s="328"/>
      <c r="E22" s="328"/>
      <c r="F22" s="329"/>
      <c r="G22" s="322">
        <f>SUM(G23:H35)</f>
        <v>-96823.75</v>
      </c>
      <c r="H22" s="323"/>
      <c r="I22" s="1"/>
      <c r="J22" s="1"/>
      <c r="K22" s="1"/>
    </row>
    <row r="23" spans="2:11">
      <c r="B23" s="294" t="s">
        <v>104</v>
      </c>
      <c r="C23" s="295"/>
      <c r="D23" s="295"/>
      <c r="E23" s="295"/>
      <c r="F23" s="296"/>
      <c r="G23" s="291"/>
      <c r="H23" s="292"/>
      <c r="I23" s="1"/>
      <c r="J23" s="1"/>
      <c r="K23" s="1"/>
    </row>
    <row r="24" spans="2:11">
      <c r="B24" s="294" t="s">
        <v>105</v>
      </c>
      <c r="C24" s="295"/>
      <c r="D24" s="295"/>
      <c r="E24" s="295"/>
      <c r="F24" s="296"/>
      <c r="G24" s="291"/>
      <c r="H24" s="292"/>
      <c r="I24" s="1"/>
      <c r="J24" s="1"/>
      <c r="K24" s="1"/>
    </row>
    <row r="25" spans="2:11">
      <c r="B25" s="294" t="s">
        <v>106</v>
      </c>
      <c r="C25" s="295"/>
      <c r="D25" s="295"/>
      <c r="E25" s="295"/>
      <c r="F25" s="296"/>
      <c r="G25" s="291"/>
      <c r="H25" s="292"/>
      <c r="I25" s="1"/>
      <c r="J25" s="1"/>
      <c r="K25" s="1"/>
    </row>
    <row r="26" spans="2:11">
      <c r="B26" s="294" t="s">
        <v>107</v>
      </c>
      <c r="C26" s="295"/>
      <c r="D26" s="295"/>
      <c r="E26" s="295"/>
      <c r="F26" s="296"/>
      <c r="G26" s="291"/>
      <c r="H26" s="292"/>
      <c r="I26" s="1"/>
      <c r="J26" s="1"/>
      <c r="K26" s="1"/>
    </row>
    <row r="27" spans="2:11">
      <c r="B27" s="294" t="s">
        <v>108</v>
      </c>
      <c r="C27" s="295"/>
      <c r="D27" s="295"/>
      <c r="E27" s="295"/>
      <c r="F27" s="296"/>
      <c r="G27" s="291"/>
      <c r="H27" s="292"/>
      <c r="I27" s="1"/>
      <c r="J27" s="1"/>
      <c r="K27" s="1"/>
    </row>
    <row r="28" spans="2:11">
      <c r="B28" s="294" t="s">
        <v>109</v>
      </c>
      <c r="C28" s="295"/>
      <c r="D28" s="295"/>
      <c r="E28" s="295"/>
      <c r="F28" s="296"/>
      <c r="G28" s="291">
        <v>-30497.05</v>
      </c>
      <c r="H28" s="292"/>
      <c r="I28" s="1"/>
      <c r="J28" s="1"/>
      <c r="K28" s="1"/>
    </row>
    <row r="29" spans="2:11" ht="25.5" customHeight="1">
      <c r="B29" s="334" t="s">
        <v>110</v>
      </c>
      <c r="C29" s="295"/>
      <c r="D29" s="295"/>
      <c r="E29" s="295"/>
      <c r="F29" s="296"/>
      <c r="G29" s="291"/>
      <c r="H29" s="292"/>
      <c r="I29" s="1"/>
      <c r="J29" s="1"/>
      <c r="K29" s="1"/>
    </row>
    <row r="30" spans="2:11">
      <c r="B30" s="294" t="s">
        <v>111</v>
      </c>
      <c r="C30" s="295"/>
      <c r="D30" s="295"/>
      <c r="E30" s="295"/>
      <c r="F30" s="296"/>
      <c r="G30" s="291"/>
      <c r="H30" s="292"/>
      <c r="I30" s="1"/>
      <c r="J30" s="1"/>
      <c r="K30" s="1"/>
    </row>
    <row r="31" spans="2:11">
      <c r="B31" s="294" t="s">
        <v>112</v>
      </c>
      <c r="C31" s="295"/>
      <c r="D31" s="295"/>
      <c r="E31" s="295"/>
      <c r="F31" s="296"/>
      <c r="G31" s="291"/>
      <c r="H31" s="292"/>
      <c r="I31" s="1"/>
      <c r="J31" s="1"/>
      <c r="K31" s="1"/>
    </row>
    <row r="32" spans="2:11">
      <c r="B32" s="294" t="s">
        <v>113</v>
      </c>
      <c r="C32" s="295"/>
      <c r="D32" s="295"/>
      <c r="E32" s="295"/>
      <c r="F32" s="296"/>
      <c r="G32" s="291"/>
      <c r="H32" s="292"/>
      <c r="I32" s="1"/>
      <c r="J32" s="1"/>
      <c r="K32" s="1"/>
    </row>
    <row r="33" spans="2:12">
      <c r="B33" s="294" t="s">
        <v>114</v>
      </c>
      <c r="C33" s="295"/>
      <c r="D33" s="295"/>
      <c r="E33" s="295"/>
      <c r="F33" s="296"/>
      <c r="G33" s="291"/>
      <c r="H33" s="292"/>
      <c r="I33" s="1"/>
      <c r="J33" s="1"/>
      <c r="K33" s="1"/>
    </row>
    <row r="34" spans="2:12">
      <c r="B34" s="294" t="s">
        <v>153</v>
      </c>
      <c r="C34" s="295"/>
      <c r="D34" s="295"/>
      <c r="E34" s="295"/>
      <c r="F34" s="296"/>
      <c r="G34" s="291">
        <v>-66326.7</v>
      </c>
      <c r="H34" s="292"/>
      <c r="I34" s="1"/>
      <c r="J34" s="1"/>
      <c r="K34" s="1"/>
    </row>
    <row r="35" spans="2:12" ht="15.75" thickBot="1">
      <c r="B35" s="294" t="s">
        <v>103</v>
      </c>
      <c r="C35" s="295"/>
      <c r="D35" s="295"/>
      <c r="E35" s="295"/>
      <c r="F35" s="296"/>
      <c r="G35" s="291"/>
      <c r="H35" s="292"/>
      <c r="I35" s="1"/>
      <c r="J35" s="1"/>
      <c r="K35" s="1"/>
    </row>
    <row r="36" spans="2:12">
      <c r="B36" s="312" t="s">
        <v>10</v>
      </c>
      <c r="C36" s="312"/>
      <c r="D36" s="312"/>
      <c r="E36" s="312"/>
      <c r="F36" s="312"/>
      <c r="G36" s="313">
        <f>SUM(G37:H51)</f>
        <v>0</v>
      </c>
      <c r="H36" s="313"/>
      <c r="I36" s="1"/>
      <c r="J36" s="305" t="s">
        <v>169</v>
      </c>
      <c r="K36" s="306"/>
      <c r="L36" s="307"/>
    </row>
    <row r="37" spans="2:12">
      <c r="B37" s="299" t="s">
        <v>154</v>
      </c>
      <c r="C37" s="300"/>
      <c r="D37" s="300"/>
      <c r="E37" s="300"/>
      <c r="F37" s="301"/>
      <c r="G37" s="291">
        <v>0</v>
      </c>
      <c r="H37" s="292"/>
      <c r="I37" s="1"/>
      <c r="J37" s="314"/>
      <c r="K37" s="315"/>
      <c r="L37" s="316"/>
    </row>
    <row r="38" spans="2:12">
      <c r="B38" s="299" t="s">
        <v>155</v>
      </c>
      <c r="C38" s="300"/>
      <c r="D38" s="300"/>
      <c r="E38" s="300"/>
      <c r="F38" s="301"/>
      <c r="G38" s="291">
        <v>0</v>
      </c>
      <c r="H38" s="292"/>
      <c r="I38" s="1"/>
      <c r="J38" s="290" t="s">
        <v>170</v>
      </c>
      <c r="K38" s="290"/>
      <c r="L38" s="19">
        <f>G37+G42+G47</f>
        <v>0</v>
      </c>
    </row>
    <row r="39" spans="2:12">
      <c r="B39" s="299" t="s">
        <v>156</v>
      </c>
      <c r="C39" s="300"/>
      <c r="D39" s="300"/>
      <c r="E39" s="300"/>
      <c r="F39" s="301"/>
      <c r="G39" s="291">
        <v>0</v>
      </c>
      <c r="H39" s="292"/>
      <c r="I39" s="1"/>
      <c r="J39" s="290" t="s">
        <v>171</v>
      </c>
      <c r="K39" s="290"/>
      <c r="L39" s="19">
        <f>G38+G43+G48</f>
        <v>0</v>
      </c>
    </row>
    <row r="40" spans="2:12">
      <c r="B40" s="299" t="s">
        <v>157</v>
      </c>
      <c r="C40" s="300"/>
      <c r="D40" s="300"/>
      <c r="E40" s="300"/>
      <c r="F40" s="301"/>
      <c r="G40" s="291">
        <v>0</v>
      </c>
      <c r="H40" s="292"/>
      <c r="I40" s="1"/>
      <c r="J40" s="290" t="s">
        <v>172</v>
      </c>
      <c r="K40" s="290"/>
      <c r="L40" s="19">
        <f>G39+G44+G49</f>
        <v>0</v>
      </c>
    </row>
    <row r="41" spans="2:12">
      <c r="B41" s="299" t="s">
        <v>158</v>
      </c>
      <c r="C41" s="300"/>
      <c r="D41" s="300"/>
      <c r="E41" s="300"/>
      <c r="F41" s="301"/>
      <c r="G41" s="291"/>
      <c r="H41" s="292"/>
      <c r="I41" s="1"/>
      <c r="J41" s="290" t="s">
        <v>173</v>
      </c>
      <c r="K41" s="290"/>
      <c r="L41" s="19">
        <f>G40+G45+G50</f>
        <v>0</v>
      </c>
    </row>
    <row r="42" spans="2:12" ht="15.75" thickBot="1">
      <c r="B42" s="299" t="s">
        <v>159</v>
      </c>
      <c r="C42" s="300"/>
      <c r="D42" s="300"/>
      <c r="E42" s="300"/>
      <c r="F42" s="301"/>
      <c r="G42" s="291"/>
      <c r="H42" s="292"/>
      <c r="I42" s="1"/>
      <c r="J42" s="293" t="s">
        <v>174</v>
      </c>
      <c r="K42" s="293"/>
      <c r="L42" s="20">
        <f>G41+G46+G51</f>
        <v>0</v>
      </c>
    </row>
    <row r="43" spans="2:12" ht="15.75" thickBot="1">
      <c r="B43" s="299" t="s">
        <v>160</v>
      </c>
      <c r="C43" s="300"/>
      <c r="D43" s="300"/>
      <c r="E43" s="300"/>
      <c r="F43" s="301"/>
      <c r="G43" s="291"/>
      <c r="H43" s="292"/>
      <c r="I43" s="1"/>
      <c r="J43" s="303" t="s">
        <v>11</v>
      </c>
      <c r="K43" s="304"/>
      <c r="L43" s="21">
        <f>SUM(L38:L42)</f>
        <v>0</v>
      </c>
    </row>
    <row r="44" spans="2:12">
      <c r="B44" s="299" t="s">
        <v>161</v>
      </c>
      <c r="C44" s="300"/>
      <c r="D44" s="300"/>
      <c r="E44" s="300"/>
      <c r="F44" s="301"/>
      <c r="G44" s="291"/>
      <c r="H44" s="292"/>
      <c r="I44" s="1"/>
      <c r="J44" s="1"/>
      <c r="K44" s="1"/>
    </row>
    <row r="45" spans="2:12">
      <c r="B45" s="299" t="s">
        <v>162</v>
      </c>
      <c r="C45" s="300"/>
      <c r="D45" s="300"/>
      <c r="E45" s="300"/>
      <c r="F45" s="301"/>
      <c r="G45" s="291"/>
      <c r="H45" s="292"/>
      <c r="I45" s="1"/>
      <c r="J45" s="1"/>
      <c r="K45" s="1"/>
    </row>
    <row r="46" spans="2:12">
      <c r="B46" s="299" t="s">
        <v>163</v>
      </c>
      <c r="C46" s="300"/>
      <c r="D46" s="300"/>
      <c r="E46" s="300"/>
      <c r="F46" s="301"/>
      <c r="G46" s="291"/>
      <c r="H46" s="292"/>
      <c r="I46" s="1"/>
      <c r="J46" s="1"/>
      <c r="K46" s="1"/>
    </row>
    <row r="47" spans="2:12">
      <c r="B47" s="299" t="s">
        <v>164</v>
      </c>
      <c r="C47" s="300"/>
      <c r="D47" s="300"/>
      <c r="E47" s="300"/>
      <c r="F47" s="301"/>
      <c r="G47" s="291"/>
      <c r="H47" s="292"/>
      <c r="I47" s="1"/>
      <c r="J47" s="1"/>
      <c r="K47" s="1"/>
    </row>
    <row r="48" spans="2:12">
      <c r="B48" s="299" t="s">
        <v>165</v>
      </c>
      <c r="C48" s="300"/>
      <c r="D48" s="300"/>
      <c r="E48" s="300"/>
      <c r="F48" s="301"/>
      <c r="G48" s="291"/>
      <c r="H48" s="292"/>
      <c r="I48" s="1"/>
      <c r="J48" s="1"/>
      <c r="K48" s="1"/>
    </row>
    <row r="49" spans="2:11">
      <c r="B49" s="299" t="s">
        <v>166</v>
      </c>
      <c r="C49" s="300"/>
      <c r="D49" s="300"/>
      <c r="E49" s="300"/>
      <c r="F49" s="301"/>
      <c r="G49" s="291"/>
      <c r="H49" s="292"/>
      <c r="I49" s="1"/>
      <c r="J49" s="1"/>
      <c r="K49" s="1"/>
    </row>
    <row r="50" spans="2:11">
      <c r="B50" s="299" t="s">
        <v>167</v>
      </c>
      <c r="C50" s="300"/>
      <c r="D50" s="300"/>
      <c r="E50" s="300"/>
      <c r="F50" s="301"/>
      <c r="G50" s="291"/>
      <c r="H50" s="292"/>
      <c r="I50" s="1"/>
      <c r="J50" s="1"/>
      <c r="K50" s="1"/>
    </row>
    <row r="51" spans="2:11">
      <c r="B51" s="299" t="s">
        <v>168</v>
      </c>
      <c r="C51" s="300"/>
      <c r="D51" s="300"/>
      <c r="E51" s="300"/>
      <c r="F51" s="301"/>
      <c r="G51" s="291"/>
      <c r="H51" s="292"/>
      <c r="I51" s="1"/>
      <c r="J51" s="1"/>
      <c r="K51" s="1"/>
    </row>
    <row r="52" spans="2:11">
      <c r="F52" s="5" t="s">
        <v>11</v>
      </c>
      <c r="G52" s="330">
        <f>SUM(G7:H13)-G15+G22-G36</f>
        <v>3833168.06</v>
      </c>
      <c r="H52" s="331"/>
    </row>
    <row r="54" spans="2:11" ht="40.5" customHeight="1">
      <c r="B54" s="324" t="s">
        <v>56</v>
      </c>
      <c r="C54" s="325"/>
      <c r="D54" s="325"/>
      <c r="E54" s="325"/>
      <c r="F54" s="325"/>
      <c r="G54" s="326">
        <f>SUM(G55:H66)</f>
        <v>0</v>
      </c>
      <c r="H54" s="326"/>
    </row>
    <row r="55" spans="2:11">
      <c r="B55" s="297" t="s">
        <v>58</v>
      </c>
      <c r="C55" s="297"/>
      <c r="D55" s="297"/>
      <c r="E55" s="297"/>
      <c r="F55" s="297"/>
      <c r="G55" s="302"/>
      <c r="H55" s="302"/>
    </row>
    <row r="56" spans="2:11">
      <c r="B56" s="297" t="s">
        <v>59</v>
      </c>
      <c r="C56" s="297"/>
      <c r="D56" s="297"/>
      <c r="E56" s="297"/>
      <c r="F56" s="297"/>
      <c r="G56" s="302"/>
      <c r="H56" s="302"/>
    </row>
    <row r="57" spans="2:11">
      <c r="B57" s="297" t="s">
        <v>60</v>
      </c>
      <c r="C57" s="297"/>
      <c r="D57" s="297"/>
      <c r="E57" s="297"/>
      <c r="F57" s="297"/>
      <c r="G57" s="302"/>
      <c r="H57" s="302"/>
    </row>
    <row r="58" spans="2:11">
      <c r="B58" s="297" t="s">
        <v>61</v>
      </c>
      <c r="C58" s="297"/>
      <c r="D58" s="297"/>
      <c r="E58" s="297"/>
      <c r="F58" s="297"/>
      <c r="G58" s="302"/>
      <c r="H58" s="302"/>
    </row>
    <row r="59" spans="2:11">
      <c r="B59" s="297" t="s">
        <v>57</v>
      </c>
      <c r="C59" s="297"/>
      <c r="D59" s="297"/>
      <c r="E59" s="297"/>
      <c r="F59" s="297"/>
      <c r="G59" s="302"/>
      <c r="H59" s="302"/>
    </row>
    <row r="60" spans="2:11">
      <c r="B60" s="297" t="s">
        <v>57</v>
      </c>
      <c r="C60" s="297"/>
      <c r="D60" s="297"/>
      <c r="E60" s="297"/>
      <c r="F60" s="297"/>
      <c r="G60" s="302"/>
      <c r="H60" s="302"/>
    </row>
    <row r="61" spans="2:11">
      <c r="B61" s="297" t="s">
        <v>57</v>
      </c>
      <c r="C61" s="297"/>
      <c r="D61" s="297"/>
      <c r="E61" s="297"/>
      <c r="F61" s="297"/>
      <c r="G61" s="302"/>
      <c r="H61" s="302"/>
    </row>
    <row r="62" spans="2:11">
      <c r="B62" s="297" t="s">
        <v>57</v>
      </c>
      <c r="C62" s="297"/>
      <c r="D62" s="297"/>
      <c r="E62" s="297"/>
      <c r="F62" s="297"/>
      <c r="G62" s="302"/>
      <c r="H62" s="302"/>
    </row>
    <row r="63" spans="2:11">
      <c r="B63" s="297" t="s">
        <v>57</v>
      </c>
      <c r="C63" s="297"/>
      <c r="D63" s="297"/>
      <c r="E63" s="297"/>
      <c r="F63" s="297"/>
      <c r="G63" s="302"/>
      <c r="H63" s="302"/>
    </row>
    <row r="64" spans="2:11">
      <c r="B64" s="297" t="s">
        <v>57</v>
      </c>
      <c r="C64" s="297"/>
      <c r="D64" s="297"/>
      <c r="E64" s="297"/>
      <c r="F64" s="297"/>
      <c r="G64" s="302"/>
      <c r="H64" s="302"/>
    </row>
    <row r="65" spans="2:8">
      <c r="B65" s="297" t="s">
        <v>57</v>
      </c>
      <c r="C65" s="297"/>
      <c r="D65" s="297"/>
      <c r="E65" s="297"/>
      <c r="F65" s="297"/>
      <c r="G65" s="302"/>
      <c r="H65" s="302"/>
    </row>
    <row r="66" spans="2:8">
      <c r="B66" s="297" t="s">
        <v>57</v>
      </c>
      <c r="C66" s="297"/>
      <c r="D66" s="297"/>
      <c r="E66" s="297"/>
      <c r="F66" s="297"/>
      <c r="G66" s="302"/>
      <c r="H66" s="302"/>
    </row>
    <row r="67" spans="2:8" ht="30" customHeight="1">
      <c r="B67" s="324" t="s">
        <v>66</v>
      </c>
      <c r="C67" s="325"/>
      <c r="D67" s="325"/>
      <c r="E67" s="325"/>
      <c r="F67" s="325"/>
      <c r="G67" s="326">
        <f>SUM(G68:H79)</f>
        <v>0</v>
      </c>
      <c r="H67" s="326"/>
    </row>
    <row r="68" spans="2:8">
      <c r="B68" s="297" t="s">
        <v>62</v>
      </c>
      <c r="C68" s="297"/>
      <c r="D68" s="297"/>
      <c r="E68" s="297"/>
      <c r="F68" s="297"/>
      <c r="G68" s="302"/>
      <c r="H68" s="302"/>
    </row>
    <row r="69" spans="2:8">
      <c r="B69" s="297" t="s">
        <v>63</v>
      </c>
      <c r="C69" s="297"/>
      <c r="D69" s="297"/>
      <c r="E69" s="297"/>
      <c r="F69" s="297"/>
      <c r="G69" s="302"/>
      <c r="H69" s="302"/>
    </row>
    <row r="70" spans="2:8">
      <c r="B70" s="297" t="s">
        <v>64</v>
      </c>
      <c r="C70" s="297"/>
      <c r="D70" s="297"/>
      <c r="E70" s="297"/>
      <c r="F70" s="297"/>
      <c r="G70" s="302"/>
      <c r="H70" s="302"/>
    </row>
    <row r="71" spans="2:8">
      <c r="B71" s="297" t="s">
        <v>65</v>
      </c>
      <c r="C71" s="297"/>
      <c r="D71" s="297"/>
      <c r="E71" s="297"/>
      <c r="F71" s="297"/>
      <c r="G71" s="302"/>
      <c r="H71" s="302"/>
    </row>
    <row r="72" spans="2:8">
      <c r="B72" s="297" t="s">
        <v>67</v>
      </c>
      <c r="C72" s="297"/>
      <c r="D72" s="297"/>
      <c r="E72" s="297"/>
      <c r="F72" s="297"/>
      <c r="G72" s="302"/>
      <c r="H72" s="302"/>
    </row>
    <row r="73" spans="2:8">
      <c r="B73" s="297" t="s">
        <v>67</v>
      </c>
      <c r="C73" s="297"/>
      <c r="D73" s="297"/>
      <c r="E73" s="297"/>
      <c r="F73" s="297"/>
      <c r="G73" s="302"/>
      <c r="H73" s="302"/>
    </row>
    <row r="74" spans="2:8">
      <c r="B74" s="297" t="s">
        <v>67</v>
      </c>
      <c r="C74" s="297"/>
      <c r="D74" s="297"/>
      <c r="E74" s="297"/>
      <c r="F74" s="297"/>
      <c r="G74" s="302"/>
      <c r="H74" s="302"/>
    </row>
    <row r="75" spans="2:8">
      <c r="B75" s="297" t="s">
        <v>67</v>
      </c>
      <c r="C75" s="297"/>
      <c r="D75" s="297"/>
      <c r="E75" s="297"/>
      <c r="F75" s="297"/>
      <c r="G75" s="302"/>
      <c r="H75" s="302"/>
    </row>
    <row r="76" spans="2:8">
      <c r="B76" s="297" t="s">
        <v>67</v>
      </c>
      <c r="C76" s="297"/>
      <c r="D76" s="297"/>
      <c r="E76" s="297"/>
      <c r="F76" s="297"/>
      <c r="G76" s="302"/>
      <c r="H76" s="302"/>
    </row>
    <row r="77" spans="2:8">
      <c r="B77" s="297" t="s">
        <v>67</v>
      </c>
      <c r="C77" s="297"/>
      <c r="D77" s="297"/>
      <c r="E77" s="297"/>
      <c r="F77" s="297"/>
      <c r="G77" s="302"/>
      <c r="H77" s="302"/>
    </row>
    <row r="78" spans="2:8">
      <c r="B78" s="297" t="s">
        <v>67</v>
      </c>
      <c r="C78" s="297"/>
      <c r="D78" s="297"/>
      <c r="E78" s="297"/>
      <c r="F78" s="297"/>
      <c r="G78" s="302"/>
      <c r="H78" s="302"/>
    </row>
    <row r="79" spans="2:8">
      <c r="B79" s="297" t="s">
        <v>67</v>
      </c>
      <c r="C79" s="297"/>
      <c r="D79" s="297"/>
      <c r="E79" s="297"/>
      <c r="F79" s="297"/>
      <c r="G79" s="302"/>
      <c r="H79" s="302"/>
    </row>
    <row r="80" spans="2:8">
      <c r="B80" s="243"/>
      <c r="C80" s="243"/>
      <c r="D80" s="243"/>
      <c r="E80" s="243"/>
      <c r="F80" s="243"/>
      <c r="G80" s="244"/>
      <c r="H80" s="244"/>
    </row>
    <row r="81" spans="2:8">
      <c r="B81" s="243"/>
      <c r="C81" s="243"/>
      <c r="D81" s="243"/>
      <c r="E81" s="243"/>
      <c r="F81" s="243"/>
      <c r="G81" s="244"/>
      <c r="H81" s="244"/>
    </row>
    <row r="82" spans="2:8">
      <c r="B82" s="245" t="s">
        <v>239</v>
      </c>
      <c r="C82" s="246"/>
      <c r="D82" s="246"/>
      <c r="E82" s="246"/>
      <c r="F82" s="247"/>
      <c r="G82" s="336">
        <f>SUM(G83:H86)</f>
        <v>0</v>
      </c>
      <c r="H82" s="336"/>
    </row>
    <row r="83" spans="2:8">
      <c r="B83" s="335" t="s">
        <v>240</v>
      </c>
      <c r="C83" s="297"/>
      <c r="D83" s="297"/>
      <c r="E83" s="297"/>
      <c r="F83" s="297"/>
      <c r="G83" s="302"/>
      <c r="H83" s="302"/>
    </row>
    <row r="84" spans="2:8">
      <c r="B84" s="335" t="s">
        <v>241</v>
      </c>
      <c r="C84" s="297"/>
      <c r="D84" s="297"/>
      <c r="E84" s="297"/>
      <c r="F84" s="297"/>
      <c r="G84" s="302"/>
      <c r="H84" s="302"/>
    </row>
    <row r="85" spans="2:8">
      <c r="B85" s="335" t="s">
        <v>242</v>
      </c>
      <c r="C85" s="297"/>
      <c r="D85" s="297"/>
      <c r="E85" s="297"/>
      <c r="F85" s="297"/>
      <c r="G85" s="302"/>
      <c r="H85" s="302"/>
    </row>
    <row r="86" spans="2:8">
      <c r="B86" s="335" t="s">
        <v>242</v>
      </c>
      <c r="C86" s="297"/>
      <c r="D86" s="297"/>
      <c r="E86" s="297"/>
      <c r="F86" s="297"/>
      <c r="G86" s="302"/>
      <c r="H86" s="302"/>
    </row>
    <row r="89" spans="2:8">
      <c r="B89" s="298" t="s">
        <v>55</v>
      </c>
      <c r="C89" s="298"/>
      <c r="D89" s="298"/>
      <c r="E89" s="298"/>
      <c r="F89" s="298"/>
      <c r="G89" s="298"/>
      <c r="H89" s="298"/>
    </row>
    <row r="90" spans="2:8">
      <c r="G90" s="84" t="s">
        <v>201</v>
      </c>
      <c r="H90" s="85">
        <f>C2</f>
        <v>2017</v>
      </c>
    </row>
    <row r="91" spans="2:8">
      <c r="B91" s="312" t="s">
        <v>3</v>
      </c>
      <c r="C91" s="312"/>
      <c r="D91" s="312"/>
      <c r="E91" s="312"/>
      <c r="F91" s="312"/>
      <c r="G91" s="313">
        <f>'Resumen Capítulos'!C7</f>
        <v>2452831.54</v>
      </c>
      <c r="H91" s="313"/>
    </row>
    <row r="92" spans="2:8">
      <c r="B92" s="312" t="s">
        <v>5</v>
      </c>
      <c r="C92" s="312"/>
      <c r="D92" s="312"/>
      <c r="E92" s="312"/>
      <c r="F92" s="312"/>
      <c r="G92" s="313">
        <f>'Resumen Capítulos'!C8</f>
        <v>1384988</v>
      </c>
      <c r="H92" s="313"/>
    </row>
    <row r="93" spans="2:8">
      <c r="B93" s="312" t="s">
        <v>4</v>
      </c>
      <c r="C93" s="312"/>
      <c r="D93" s="312"/>
      <c r="E93" s="312"/>
      <c r="F93" s="312"/>
      <c r="G93" s="313">
        <f>'Resumen Capítulos'!C9</f>
        <v>170253.52</v>
      </c>
      <c r="H93" s="313"/>
    </row>
    <row r="94" spans="2:8">
      <c r="B94" s="312" t="s">
        <v>7</v>
      </c>
      <c r="C94" s="312"/>
      <c r="D94" s="312"/>
      <c r="E94" s="312"/>
      <c r="F94" s="312"/>
      <c r="G94" s="313">
        <f>'Resumen Capítulos'!C10</f>
        <v>28130.34</v>
      </c>
      <c r="H94" s="313"/>
    </row>
    <row r="95" spans="2:8">
      <c r="B95" s="312" t="s">
        <v>237</v>
      </c>
      <c r="C95" s="312"/>
      <c r="D95" s="312"/>
      <c r="E95" s="312"/>
      <c r="F95" s="312"/>
      <c r="G95" s="313">
        <f>'Resumen Capítulos'!C11</f>
        <v>90000</v>
      </c>
      <c r="H95" s="313"/>
    </row>
    <row r="96" spans="2:8">
      <c r="B96" s="312" t="s">
        <v>8</v>
      </c>
      <c r="C96" s="312"/>
      <c r="D96" s="312"/>
      <c r="E96" s="312"/>
      <c r="F96" s="312"/>
      <c r="G96" s="313">
        <f>'Resumen Capítulos'!C13</f>
        <v>170000</v>
      </c>
      <c r="H96" s="313"/>
    </row>
    <row r="97" spans="2:8">
      <c r="B97" s="312" t="s">
        <v>9</v>
      </c>
      <c r="C97" s="312"/>
      <c r="D97" s="312"/>
      <c r="E97" s="312"/>
      <c r="F97" s="312"/>
      <c r="G97" s="313">
        <f>'Resumen Capítulos'!C14</f>
        <v>0</v>
      </c>
      <c r="H97" s="313"/>
    </row>
    <row r="98" spans="2:8">
      <c r="B98" s="312" t="s">
        <v>116</v>
      </c>
      <c r="C98" s="312"/>
      <c r="D98" s="312"/>
      <c r="E98" s="312"/>
      <c r="F98" s="312"/>
      <c r="G98" s="313">
        <f>SUM(G91:H97)</f>
        <v>4296203.4000000004</v>
      </c>
      <c r="H98" s="313"/>
    </row>
    <row r="99" spans="2:8">
      <c r="B99" s="312" t="s">
        <v>6</v>
      </c>
      <c r="C99" s="312"/>
      <c r="D99" s="312"/>
      <c r="E99" s="312"/>
      <c r="F99" s="312"/>
      <c r="G99" s="313">
        <f>SUM(G100:H105)</f>
        <v>170253.52</v>
      </c>
      <c r="H99" s="313"/>
    </row>
    <row r="100" spans="2:8">
      <c r="B100" s="299" t="s">
        <v>49</v>
      </c>
      <c r="C100" s="300"/>
      <c r="D100" s="300"/>
      <c r="E100" s="300"/>
      <c r="F100" s="301"/>
      <c r="G100" s="291">
        <v>170253.52</v>
      </c>
      <c r="H100" s="292"/>
    </row>
    <row r="101" spans="2:8">
      <c r="B101" s="299" t="s">
        <v>50</v>
      </c>
      <c r="C101" s="300"/>
      <c r="D101" s="300"/>
      <c r="E101" s="300"/>
      <c r="F101" s="301"/>
      <c r="G101" s="291"/>
      <c r="H101" s="292"/>
    </row>
    <row r="102" spans="2:8">
      <c r="B102" s="299" t="s">
        <v>51</v>
      </c>
      <c r="C102" s="300"/>
      <c r="D102" s="300"/>
      <c r="E102" s="300"/>
      <c r="F102" s="301"/>
      <c r="G102" s="291"/>
      <c r="H102" s="292"/>
    </row>
    <row r="103" spans="2:8">
      <c r="B103" s="299" t="s">
        <v>52</v>
      </c>
      <c r="C103" s="300"/>
      <c r="D103" s="300"/>
      <c r="E103" s="300"/>
      <c r="F103" s="301"/>
      <c r="G103" s="291"/>
      <c r="H103" s="292"/>
    </row>
    <row r="104" spans="2:8" ht="30" customHeight="1">
      <c r="B104" s="299" t="s">
        <v>53</v>
      </c>
      <c r="C104" s="300"/>
      <c r="D104" s="300"/>
      <c r="E104" s="300"/>
      <c r="F104" s="301"/>
      <c r="G104" s="291"/>
      <c r="H104" s="292"/>
    </row>
    <row r="105" spans="2:8">
      <c r="B105" s="299" t="s">
        <v>54</v>
      </c>
      <c r="C105" s="300"/>
      <c r="D105" s="300"/>
      <c r="E105" s="300"/>
      <c r="F105" s="301"/>
      <c r="G105" s="291"/>
      <c r="H105" s="292"/>
    </row>
    <row r="106" spans="2:8">
      <c r="B106" s="327" t="s">
        <v>115</v>
      </c>
      <c r="C106" s="328"/>
      <c r="D106" s="328"/>
      <c r="E106" s="328"/>
      <c r="F106" s="329"/>
      <c r="G106" s="322">
        <f>SUM(G107:H119)</f>
        <v>-310608.3719357372</v>
      </c>
      <c r="H106" s="323"/>
    </row>
    <row r="107" spans="2:8">
      <c r="B107" s="294" t="s">
        <v>104</v>
      </c>
      <c r="C107" s="295"/>
      <c r="D107" s="295"/>
      <c r="E107" s="295"/>
      <c r="F107" s="296"/>
      <c r="G107" s="291"/>
      <c r="H107" s="292"/>
    </row>
    <row r="108" spans="2:8">
      <c r="B108" s="294" t="s">
        <v>105</v>
      </c>
      <c r="C108" s="295"/>
      <c r="D108" s="295"/>
      <c r="E108" s="295"/>
      <c r="F108" s="296"/>
      <c r="G108" s="291"/>
      <c r="H108" s="292"/>
    </row>
    <row r="109" spans="2:8">
      <c r="B109" s="294" t="s">
        <v>106</v>
      </c>
      <c r="C109" s="295"/>
      <c r="D109" s="295"/>
      <c r="E109" s="295"/>
      <c r="F109" s="296"/>
      <c r="G109" s="291"/>
      <c r="H109" s="292"/>
    </row>
    <row r="110" spans="2:8">
      <c r="B110" s="294" t="s">
        <v>107</v>
      </c>
      <c r="C110" s="295"/>
      <c r="D110" s="295"/>
      <c r="E110" s="295"/>
      <c r="F110" s="296"/>
      <c r="G110" s="291"/>
      <c r="H110" s="292"/>
    </row>
    <row r="111" spans="2:8">
      <c r="B111" s="294" t="s">
        <v>108</v>
      </c>
      <c r="C111" s="295"/>
      <c r="D111" s="295"/>
      <c r="E111" s="295"/>
      <c r="F111" s="296"/>
      <c r="G111" s="291"/>
      <c r="H111" s="292"/>
    </row>
    <row r="112" spans="2:8">
      <c r="B112" s="294" t="s">
        <v>109</v>
      </c>
      <c r="C112" s="295"/>
      <c r="D112" s="295"/>
      <c r="E112" s="295"/>
      <c r="F112" s="296"/>
      <c r="G112" s="291"/>
      <c r="H112" s="292"/>
    </row>
    <row r="113" spans="2:12">
      <c r="B113" s="334" t="s">
        <v>110</v>
      </c>
      <c r="C113" s="295"/>
      <c r="D113" s="295"/>
      <c r="E113" s="295"/>
      <c r="F113" s="296"/>
      <c r="G113" s="291"/>
      <c r="H113" s="292"/>
    </row>
    <row r="114" spans="2:12">
      <c r="B114" s="294" t="s">
        <v>111</v>
      </c>
      <c r="C114" s="295"/>
      <c r="D114" s="295"/>
      <c r="E114" s="295"/>
      <c r="F114" s="296"/>
      <c r="G114" s="291"/>
      <c r="H114" s="292"/>
    </row>
    <row r="115" spans="2:12">
      <c r="B115" s="294" t="s">
        <v>112</v>
      </c>
      <c r="C115" s="295"/>
      <c r="D115" s="295"/>
      <c r="E115" s="295"/>
      <c r="F115" s="296"/>
      <c r="G115" s="291"/>
      <c r="H115" s="292"/>
    </row>
    <row r="116" spans="2:12">
      <c r="B116" s="294" t="s">
        <v>113</v>
      </c>
      <c r="C116" s="295"/>
      <c r="D116" s="295"/>
      <c r="E116" s="295"/>
      <c r="F116" s="296"/>
      <c r="G116" s="291"/>
      <c r="H116" s="292"/>
    </row>
    <row r="117" spans="2:12">
      <c r="B117" s="294" t="s">
        <v>114</v>
      </c>
      <c r="C117" s="295"/>
      <c r="D117" s="295"/>
      <c r="E117" s="295"/>
      <c r="F117" s="296"/>
      <c r="G117" s="291"/>
      <c r="H117" s="292"/>
    </row>
    <row r="118" spans="2:12">
      <c r="B118" s="294" t="s">
        <v>153</v>
      </c>
      <c r="C118" s="295"/>
      <c r="D118" s="295"/>
      <c r="E118" s="295"/>
      <c r="F118" s="296"/>
      <c r="G118" s="332">
        <f>Inejecución!E55</f>
        <v>-310608.3719357372</v>
      </c>
      <c r="H118" s="333"/>
      <c r="I118" s="18"/>
    </row>
    <row r="119" spans="2:12" ht="15.75" thickBot="1">
      <c r="B119" s="294" t="s">
        <v>103</v>
      </c>
      <c r="C119" s="295"/>
      <c r="D119" s="295"/>
      <c r="E119" s="295"/>
      <c r="F119" s="296"/>
      <c r="G119" s="291"/>
      <c r="H119" s="292"/>
      <c r="I119" s="18"/>
    </row>
    <row r="120" spans="2:12">
      <c r="B120" s="312" t="s">
        <v>10</v>
      </c>
      <c r="C120" s="312"/>
      <c r="D120" s="312"/>
      <c r="E120" s="312"/>
      <c r="F120" s="312"/>
      <c r="G120" s="313">
        <f>SUM(G121:H135)</f>
        <v>0</v>
      </c>
      <c r="H120" s="313"/>
      <c r="J120" s="305" t="s">
        <v>169</v>
      </c>
      <c r="K120" s="306"/>
      <c r="L120" s="307"/>
    </row>
    <row r="121" spans="2:12" ht="15.75" thickBot="1">
      <c r="B121" s="299" t="s">
        <v>154</v>
      </c>
      <c r="C121" s="300"/>
      <c r="D121" s="300"/>
      <c r="E121" s="300"/>
      <c r="F121" s="301"/>
      <c r="G121" s="291">
        <v>0</v>
      </c>
      <c r="H121" s="292"/>
      <c r="J121" s="308"/>
      <c r="K121" s="309"/>
      <c r="L121" s="310"/>
    </row>
    <row r="122" spans="2:12">
      <c r="B122" s="299" t="s">
        <v>155</v>
      </c>
      <c r="C122" s="300"/>
      <c r="D122" s="300"/>
      <c r="E122" s="300"/>
      <c r="F122" s="301"/>
      <c r="G122" s="291"/>
      <c r="H122" s="292"/>
      <c r="J122" s="311" t="s">
        <v>170</v>
      </c>
      <c r="K122" s="311"/>
      <c r="L122" s="22">
        <f>G121+G126+G131</f>
        <v>0</v>
      </c>
    </row>
    <row r="123" spans="2:12">
      <c r="B123" s="299" t="s">
        <v>156</v>
      </c>
      <c r="C123" s="300"/>
      <c r="D123" s="300"/>
      <c r="E123" s="300"/>
      <c r="F123" s="301"/>
      <c r="G123" s="291"/>
      <c r="H123" s="292"/>
      <c r="J123" s="290" t="s">
        <v>171</v>
      </c>
      <c r="K123" s="290"/>
      <c r="L123" s="19">
        <f>G122+G127+G132</f>
        <v>0</v>
      </c>
    </row>
    <row r="124" spans="2:12">
      <c r="B124" s="299" t="s">
        <v>157</v>
      </c>
      <c r="C124" s="300"/>
      <c r="D124" s="300"/>
      <c r="E124" s="300"/>
      <c r="F124" s="301"/>
      <c r="G124" s="291"/>
      <c r="H124" s="292"/>
      <c r="J124" s="290" t="s">
        <v>172</v>
      </c>
      <c r="K124" s="290"/>
      <c r="L124" s="19">
        <f>G123+G128+G133</f>
        <v>0</v>
      </c>
    </row>
    <row r="125" spans="2:12">
      <c r="B125" s="299" t="s">
        <v>158</v>
      </c>
      <c r="C125" s="300"/>
      <c r="D125" s="300"/>
      <c r="E125" s="300"/>
      <c r="F125" s="301"/>
      <c r="G125" s="291"/>
      <c r="H125" s="292"/>
      <c r="J125" s="290" t="s">
        <v>173</v>
      </c>
      <c r="K125" s="290"/>
      <c r="L125" s="19">
        <f>G124+G129+G134</f>
        <v>0</v>
      </c>
    </row>
    <row r="126" spans="2:12" ht="15.75" thickBot="1">
      <c r="B126" s="299" t="s">
        <v>159</v>
      </c>
      <c r="C126" s="300"/>
      <c r="D126" s="300"/>
      <c r="E126" s="300"/>
      <c r="F126" s="301"/>
      <c r="G126" s="291"/>
      <c r="H126" s="292"/>
      <c r="J126" s="293" t="s">
        <v>174</v>
      </c>
      <c r="K126" s="293"/>
      <c r="L126" s="20">
        <f>G125+G130+G135</f>
        <v>0</v>
      </c>
    </row>
    <row r="127" spans="2:12" ht="15.75" thickBot="1">
      <c r="B127" s="299" t="s">
        <v>160</v>
      </c>
      <c r="C127" s="300"/>
      <c r="D127" s="300"/>
      <c r="E127" s="300"/>
      <c r="F127" s="301"/>
      <c r="G127" s="291"/>
      <c r="H127" s="292"/>
      <c r="J127" s="303" t="s">
        <v>11</v>
      </c>
      <c r="K127" s="304"/>
      <c r="L127" s="21">
        <f>SUM(L122:L126)</f>
        <v>0</v>
      </c>
    </row>
    <row r="128" spans="2:12">
      <c r="B128" s="299" t="s">
        <v>161</v>
      </c>
      <c r="C128" s="300"/>
      <c r="D128" s="300"/>
      <c r="E128" s="300"/>
      <c r="F128" s="301"/>
      <c r="G128" s="291"/>
      <c r="H128" s="292"/>
    </row>
    <row r="129" spans="2:8">
      <c r="B129" s="299" t="s">
        <v>162</v>
      </c>
      <c r="C129" s="300"/>
      <c r="D129" s="300"/>
      <c r="E129" s="300"/>
      <c r="F129" s="301"/>
      <c r="G129" s="291"/>
      <c r="H129" s="292"/>
    </row>
    <row r="130" spans="2:8">
      <c r="B130" s="299" t="s">
        <v>163</v>
      </c>
      <c r="C130" s="300"/>
      <c r="D130" s="300"/>
      <c r="E130" s="300"/>
      <c r="F130" s="301"/>
      <c r="G130" s="291"/>
      <c r="H130" s="292"/>
    </row>
    <row r="131" spans="2:8">
      <c r="B131" s="299" t="s">
        <v>164</v>
      </c>
      <c r="C131" s="300"/>
      <c r="D131" s="300"/>
      <c r="E131" s="300"/>
      <c r="F131" s="301"/>
      <c r="G131" s="291"/>
      <c r="H131" s="292"/>
    </row>
    <row r="132" spans="2:8">
      <c r="B132" s="299" t="s">
        <v>165</v>
      </c>
      <c r="C132" s="300"/>
      <c r="D132" s="300"/>
      <c r="E132" s="300"/>
      <c r="F132" s="301"/>
      <c r="G132" s="291"/>
      <c r="H132" s="292"/>
    </row>
    <row r="133" spans="2:8">
      <c r="B133" s="299" t="s">
        <v>166</v>
      </c>
      <c r="C133" s="300"/>
      <c r="D133" s="300"/>
      <c r="E133" s="300"/>
      <c r="F133" s="301"/>
      <c r="G133" s="291"/>
      <c r="H133" s="292"/>
    </row>
    <row r="134" spans="2:8">
      <c r="B134" s="299" t="s">
        <v>167</v>
      </c>
      <c r="C134" s="300"/>
      <c r="D134" s="300"/>
      <c r="E134" s="300"/>
      <c r="F134" s="301"/>
      <c r="G134" s="291"/>
      <c r="H134" s="292"/>
    </row>
    <row r="135" spans="2:8">
      <c r="B135" s="299" t="s">
        <v>168</v>
      </c>
      <c r="C135" s="300"/>
      <c r="D135" s="300"/>
      <c r="E135" s="300"/>
      <c r="F135" s="301"/>
      <c r="G135" s="291"/>
      <c r="H135" s="292"/>
    </row>
    <row r="136" spans="2:8">
      <c r="F136" s="5" t="s">
        <v>11</v>
      </c>
      <c r="G136" s="330">
        <f>SUM(G91:H97)-G99+G106-G120</f>
        <v>3815341.508064263</v>
      </c>
      <c r="H136" s="331"/>
    </row>
  </sheetData>
  <sheetProtection sheet="1"/>
  <mergeCells count="261">
    <mergeCell ref="B19:F19"/>
    <mergeCell ref="G19:H19"/>
    <mergeCell ref="B15:F15"/>
    <mergeCell ref="G15:H15"/>
    <mergeCell ref="B86:F86"/>
    <mergeCell ref="G86:H86"/>
    <mergeCell ref="G82:H82"/>
    <mergeCell ref="B83:F83"/>
    <mergeCell ref="G83:H83"/>
    <mergeCell ref="B84:F84"/>
    <mergeCell ref="G84:H84"/>
    <mergeCell ref="B85:F85"/>
    <mergeCell ref="G85:H85"/>
    <mergeCell ref="B33:F33"/>
    <mergeCell ref="B56:F56"/>
    <mergeCell ref="B57:F57"/>
    <mergeCell ref="B58:F58"/>
    <mergeCell ref="B72:F72"/>
    <mergeCell ref="G52:H52"/>
    <mergeCell ref="B64:F64"/>
    <mergeCell ref="B77:F77"/>
    <mergeCell ref="B78:F78"/>
    <mergeCell ref="B79:F79"/>
    <mergeCell ref="G71:H71"/>
    <mergeCell ref="B1:C1"/>
    <mergeCell ref="G47:H47"/>
    <mergeCell ref="G48:H48"/>
    <mergeCell ref="G49:H49"/>
    <mergeCell ref="G50:H50"/>
    <mergeCell ref="G51:H51"/>
    <mergeCell ref="G41:H41"/>
    <mergeCell ref="G42:H42"/>
    <mergeCell ref="G43:H43"/>
    <mergeCell ref="G44:H44"/>
    <mergeCell ref="G45:H45"/>
    <mergeCell ref="G46:H46"/>
    <mergeCell ref="G24:H24"/>
    <mergeCell ref="B23:F23"/>
    <mergeCell ref="B24:F24"/>
    <mergeCell ref="G25:H25"/>
    <mergeCell ref="B26:F26"/>
    <mergeCell ref="B36:F36"/>
    <mergeCell ref="B16:F16"/>
    <mergeCell ref="B14:F14"/>
    <mergeCell ref="G14:H14"/>
    <mergeCell ref="G40:H40"/>
    <mergeCell ref="B20:F20"/>
    <mergeCell ref="B12:F12"/>
    <mergeCell ref="B98:F98"/>
    <mergeCell ref="G98:H98"/>
    <mergeCell ref="G107:H107"/>
    <mergeCell ref="B35:F35"/>
    <mergeCell ref="G31:H31"/>
    <mergeCell ref="B32:F32"/>
    <mergeCell ref="G32:H32"/>
    <mergeCell ref="B27:F27"/>
    <mergeCell ref="G35:H35"/>
    <mergeCell ref="G33:H33"/>
    <mergeCell ref="B30:F30"/>
    <mergeCell ref="B31:F31"/>
    <mergeCell ref="G28:H28"/>
    <mergeCell ref="G29:H29"/>
    <mergeCell ref="B74:F74"/>
    <mergeCell ref="B62:F62"/>
    <mergeCell ref="B63:F63"/>
    <mergeCell ref="G30:H30"/>
    <mergeCell ref="B71:F71"/>
    <mergeCell ref="B73:F73"/>
    <mergeCell ref="B28:F28"/>
    <mergeCell ref="B29:F29"/>
    <mergeCell ref="G38:H38"/>
    <mergeCell ref="G39:H39"/>
    <mergeCell ref="B103:F103"/>
    <mergeCell ref="G103:H103"/>
    <mergeCell ref="B120:F120"/>
    <mergeCell ref="B118:F118"/>
    <mergeCell ref="G118:H118"/>
    <mergeCell ref="B113:F113"/>
    <mergeCell ref="G113:H113"/>
    <mergeCell ref="B114:F114"/>
    <mergeCell ref="B117:F117"/>
    <mergeCell ref="G117:H117"/>
    <mergeCell ref="B108:F108"/>
    <mergeCell ref="G108:H108"/>
    <mergeCell ref="G115:H115"/>
    <mergeCell ref="B109:F109"/>
    <mergeCell ref="B116:F116"/>
    <mergeCell ref="G116:H116"/>
    <mergeCell ref="G109:H109"/>
    <mergeCell ref="B110:F110"/>
    <mergeCell ref="G110:H110"/>
    <mergeCell ref="B111:F111"/>
    <mergeCell ref="G114:H114"/>
    <mergeCell ref="B115:F115"/>
    <mergeCell ref="G105:H105"/>
    <mergeCell ref="G136:H136"/>
    <mergeCell ref="B65:F65"/>
    <mergeCell ref="B66:F66"/>
    <mergeCell ref="B68:F68"/>
    <mergeCell ref="B69:F69"/>
    <mergeCell ref="B70:F70"/>
    <mergeCell ref="G76:H76"/>
    <mergeCell ref="B122:F122"/>
    <mergeCell ref="G122:H122"/>
    <mergeCell ref="B123:F123"/>
    <mergeCell ref="G123:H123"/>
    <mergeCell ref="B106:F106"/>
    <mergeCell ref="G106:H106"/>
    <mergeCell ref="B107:F107"/>
    <mergeCell ref="G111:H111"/>
    <mergeCell ref="B112:F112"/>
    <mergeCell ref="B92:F92"/>
    <mergeCell ref="G92:H92"/>
    <mergeCell ref="B93:F93"/>
    <mergeCell ref="G93:H93"/>
    <mergeCell ref="B76:F76"/>
    <mergeCell ref="G112:H112"/>
    <mergeCell ref="G127:H127"/>
    <mergeCell ref="B102:F102"/>
    <mergeCell ref="B47:F47"/>
    <mergeCell ref="G57:H57"/>
    <mergeCell ref="G79:H79"/>
    <mergeCell ref="G62:H62"/>
    <mergeCell ref="G63:H63"/>
    <mergeCell ref="G64:H64"/>
    <mergeCell ref="G74:H74"/>
    <mergeCell ref="G75:H75"/>
    <mergeCell ref="G68:H68"/>
    <mergeCell ref="G73:H73"/>
    <mergeCell ref="B61:F61"/>
    <mergeCell ref="G69:H69"/>
    <mergeCell ref="G70:H70"/>
    <mergeCell ref="G60:H60"/>
    <mergeCell ref="B55:F55"/>
    <mergeCell ref="G61:H61"/>
    <mergeCell ref="B60:F60"/>
    <mergeCell ref="G59:H59"/>
    <mergeCell ref="G55:H55"/>
    <mergeCell ref="G65:H65"/>
    <mergeCell ref="G66:H66"/>
    <mergeCell ref="G67:H67"/>
    <mergeCell ref="G12:H12"/>
    <mergeCell ref="B13:F13"/>
    <mergeCell ref="G13:H13"/>
    <mergeCell ref="B42:F42"/>
    <mergeCell ref="B43:F43"/>
    <mergeCell ref="B44:F44"/>
    <mergeCell ref="B45:F45"/>
    <mergeCell ref="B46:F46"/>
    <mergeCell ref="G36:H36"/>
    <mergeCell ref="B21:F21"/>
    <mergeCell ref="G21:H21"/>
    <mergeCell ref="B18:F18"/>
    <mergeCell ref="B38:F38"/>
    <mergeCell ref="B39:F39"/>
    <mergeCell ref="B40:F40"/>
    <mergeCell ref="G20:H20"/>
    <mergeCell ref="B22:F22"/>
    <mergeCell ref="B37:F37"/>
    <mergeCell ref="G26:H26"/>
    <mergeCell ref="G27:H27"/>
    <mergeCell ref="B25:F25"/>
    <mergeCell ref="G23:H23"/>
    <mergeCell ref="G37:H37"/>
    <mergeCell ref="G16:H16"/>
    <mergeCell ref="G128:H128"/>
    <mergeCell ref="B4:H4"/>
    <mergeCell ref="G6:H6"/>
    <mergeCell ref="B7:F7"/>
    <mergeCell ref="G7:H7"/>
    <mergeCell ref="B8:F8"/>
    <mergeCell ref="B41:F41"/>
    <mergeCell ref="G8:H8"/>
    <mergeCell ref="B9:F9"/>
    <mergeCell ref="G9:H9"/>
    <mergeCell ref="B10:F10"/>
    <mergeCell ref="B11:F11"/>
    <mergeCell ref="G11:H11"/>
    <mergeCell ref="B17:F17"/>
    <mergeCell ref="G22:H22"/>
    <mergeCell ref="G18:H18"/>
    <mergeCell ref="G17:H17"/>
    <mergeCell ref="G10:H10"/>
    <mergeCell ref="B121:F121"/>
    <mergeCell ref="G121:H121"/>
    <mergeCell ref="B54:F54"/>
    <mergeCell ref="B67:F67"/>
    <mergeCell ref="G54:H54"/>
    <mergeCell ref="G97:H97"/>
    <mergeCell ref="B99:F99"/>
    <mergeCell ref="B75:F75"/>
    <mergeCell ref="G124:H124"/>
    <mergeCell ref="G125:H125"/>
    <mergeCell ref="G126:H126"/>
    <mergeCell ref="G102:H102"/>
    <mergeCell ref="B104:F104"/>
    <mergeCell ref="G104:H104"/>
    <mergeCell ref="B96:F96"/>
    <mergeCell ref="G96:H96"/>
    <mergeCell ref="B97:F97"/>
    <mergeCell ref="B94:F94"/>
    <mergeCell ref="G94:H94"/>
    <mergeCell ref="B91:F91"/>
    <mergeCell ref="B101:F101"/>
    <mergeCell ref="G101:H101"/>
    <mergeCell ref="G91:H91"/>
    <mergeCell ref="B100:F100"/>
    <mergeCell ref="G100:H100"/>
    <mergeCell ref="G99:H99"/>
    <mergeCell ref="G77:H77"/>
    <mergeCell ref="G78:H78"/>
    <mergeCell ref="B105:F105"/>
    <mergeCell ref="G120:H120"/>
    <mergeCell ref="J40:K40"/>
    <mergeCell ref="G132:H132"/>
    <mergeCell ref="G133:H133"/>
    <mergeCell ref="G134:H134"/>
    <mergeCell ref="G135:H135"/>
    <mergeCell ref="B132:F132"/>
    <mergeCell ref="B133:F133"/>
    <mergeCell ref="B134:F134"/>
    <mergeCell ref="B135:F135"/>
    <mergeCell ref="G130:H130"/>
    <mergeCell ref="G131:H131"/>
    <mergeCell ref="B130:F130"/>
    <mergeCell ref="B131:F131"/>
    <mergeCell ref="B48:F48"/>
    <mergeCell ref="B49:F49"/>
    <mergeCell ref="B50:F50"/>
    <mergeCell ref="B124:F124"/>
    <mergeCell ref="B125:F125"/>
    <mergeCell ref="B51:F51"/>
    <mergeCell ref="G58:H58"/>
    <mergeCell ref="B127:F127"/>
    <mergeCell ref="B128:F128"/>
    <mergeCell ref="B129:F129"/>
    <mergeCell ref="G72:H72"/>
    <mergeCell ref="J41:K41"/>
    <mergeCell ref="G129:H129"/>
    <mergeCell ref="J125:K125"/>
    <mergeCell ref="J126:K126"/>
    <mergeCell ref="B34:F34"/>
    <mergeCell ref="G34:H34"/>
    <mergeCell ref="B119:F119"/>
    <mergeCell ref="G119:H119"/>
    <mergeCell ref="B59:F59"/>
    <mergeCell ref="B89:H89"/>
    <mergeCell ref="B126:F126"/>
    <mergeCell ref="G56:H56"/>
    <mergeCell ref="J42:K42"/>
    <mergeCell ref="J43:K43"/>
    <mergeCell ref="J120:L121"/>
    <mergeCell ref="J122:K122"/>
    <mergeCell ref="J123:K123"/>
    <mergeCell ref="J124:K124"/>
    <mergeCell ref="B95:F95"/>
    <mergeCell ref="G95:H95"/>
    <mergeCell ref="J127:K127"/>
    <mergeCell ref="J36:L37"/>
    <mergeCell ref="J38:K38"/>
    <mergeCell ref="J39:K39"/>
  </mergeCells>
  <pageMargins left="0.5" right="0.70866141732283472" top="0.55000000000000004" bottom="0.74803149606299213" header="0.31496062992125984" footer="0.31496062992125984"/>
  <pageSetup paperSize="9" orientation="landscape" verticalDpi="300" r:id="rId1"/>
  <legacyDrawing r:id="rId2"/>
</worksheet>
</file>

<file path=xl/worksheets/sheet6.xml><?xml version="1.0" encoding="utf-8"?>
<worksheet xmlns="http://schemas.openxmlformats.org/spreadsheetml/2006/main" xmlns:r="http://schemas.openxmlformats.org/officeDocument/2006/relationships">
  <dimension ref="A1:AH58"/>
  <sheetViews>
    <sheetView workbookViewId="0">
      <selection activeCell="B1" sqref="A1:H53"/>
    </sheetView>
  </sheetViews>
  <sheetFormatPr baseColWidth="10" defaultRowHeight="15"/>
  <cols>
    <col min="1" max="1" width="3" style="4" bestFit="1" customWidth="1"/>
    <col min="2" max="4" width="11.42578125" style="4"/>
    <col min="5" max="5" width="18.42578125" style="4" customWidth="1"/>
    <col min="6" max="6" width="10.5703125" style="4" customWidth="1"/>
    <col min="7" max="7" width="13" style="4" customWidth="1"/>
    <col min="8" max="8" width="12.7109375" style="4" customWidth="1"/>
    <col min="9" max="10" width="11.5703125" style="4" bestFit="1" customWidth="1"/>
    <col min="11" max="11" width="14.85546875" style="4" customWidth="1"/>
    <col min="12" max="32" width="11.42578125" style="4"/>
    <col min="33" max="33" width="11.42578125" style="4" customWidth="1"/>
    <col min="34" max="16384" width="11.42578125" style="4"/>
  </cols>
  <sheetData>
    <row r="1" spans="1:34">
      <c r="B1" s="263" t="s">
        <v>193</v>
      </c>
      <c r="C1" s="263"/>
    </row>
    <row r="2" spans="1:34" ht="15.75" thickBot="1">
      <c r="B2" s="26" t="s">
        <v>192</v>
      </c>
      <c r="C2" s="86">
        <f>'Resumen Capítulos'!B2</f>
        <v>2017</v>
      </c>
    </row>
    <row r="4" spans="1:34">
      <c r="A4" s="298" t="s">
        <v>2</v>
      </c>
      <c r="B4" s="298"/>
      <c r="C4" s="298"/>
      <c r="D4" s="298"/>
      <c r="E4" s="298"/>
      <c r="F4" s="298"/>
      <c r="G4" s="298"/>
      <c r="H4" s="298"/>
      <c r="I4" s="2"/>
      <c r="J4" s="2"/>
      <c r="K4" s="2"/>
      <c r="L4" s="2"/>
      <c r="M4" s="2"/>
      <c r="N4" s="2"/>
      <c r="O4" s="2"/>
      <c r="P4" s="2"/>
      <c r="Q4" s="2"/>
      <c r="R4" s="2"/>
      <c r="S4" s="2"/>
      <c r="T4" s="2"/>
      <c r="U4" s="2"/>
      <c r="V4" s="2"/>
      <c r="W4" s="2"/>
      <c r="X4" s="2"/>
      <c r="Y4" s="2"/>
      <c r="Z4" s="2"/>
      <c r="AA4" s="2"/>
      <c r="AB4" s="2"/>
      <c r="AC4" s="2"/>
      <c r="AD4" s="2"/>
      <c r="AE4" s="2"/>
      <c r="AF4" s="2"/>
      <c r="AG4" s="2"/>
      <c r="AH4" s="3"/>
    </row>
    <row r="5" spans="1:34">
      <c r="A5" s="82"/>
      <c r="B5" s="82"/>
      <c r="C5" s="82"/>
      <c r="D5" s="82"/>
      <c r="E5" s="82"/>
      <c r="F5" s="82"/>
      <c r="G5" s="24" t="s">
        <v>201</v>
      </c>
      <c r="H5" s="23">
        <f>C2-1</f>
        <v>2016</v>
      </c>
      <c r="I5" s="2"/>
      <c r="J5" s="2"/>
      <c r="K5" s="2"/>
      <c r="L5" s="2"/>
      <c r="M5" s="2"/>
      <c r="N5" s="2"/>
      <c r="O5" s="2"/>
      <c r="P5" s="2"/>
      <c r="Q5" s="2"/>
      <c r="R5" s="2"/>
      <c r="S5" s="2"/>
      <c r="T5" s="2"/>
      <c r="U5" s="2"/>
      <c r="V5" s="2"/>
      <c r="W5" s="2"/>
      <c r="X5" s="2"/>
      <c r="Y5" s="2"/>
      <c r="Z5" s="2"/>
      <c r="AA5" s="2"/>
      <c r="AB5" s="2"/>
      <c r="AC5" s="2"/>
      <c r="AD5" s="2"/>
      <c r="AE5" s="2"/>
      <c r="AF5" s="2"/>
      <c r="AG5" s="2"/>
      <c r="AH5" s="3"/>
    </row>
    <row r="6" spans="1:34" ht="35.25" customHeight="1">
      <c r="G6" s="317" t="s">
        <v>253</v>
      </c>
      <c r="H6" s="318"/>
    </row>
    <row r="7" spans="1:34">
      <c r="A7" s="5"/>
      <c r="B7" s="350" t="s">
        <v>3</v>
      </c>
      <c r="C7" s="350"/>
      <c r="D7" s="350"/>
      <c r="E7" s="350"/>
      <c r="F7" s="350"/>
      <c r="G7" s="354">
        <f>'Regla de Gasto 1'!G7:H7</f>
        <v>2506375.79</v>
      </c>
      <c r="H7" s="354"/>
      <c r="I7" s="1"/>
      <c r="J7" s="1"/>
      <c r="K7" s="1"/>
    </row>
    <row r="8" spans="1:34">
      <c r="A8" s="5"/>
      <c r="B8" s="350" t="s">
        <v>5</v>
      </c>
      <c r="C8" s="350"/>
      <c r="D8" s="350"/>
      <c r="E8" s="350"/>
      <c r="F8" s="350"/>
      <c r="G8" s="354">
        <f>'Regla de Gasto 1'!G8:H8</f>
        <v>1205749</v>
      </c>
      <c r="H8" s="354"/>
      <c r="I8" s="1"/>
      <c r="J8" s="1"/>
      <c r="K8" s="1"/>
    </row>
    <row r="9" spans="1:34">
      <c r="A9" s="5"/>
      <c r="B9" s="350" t="s">
        <v>4</v>
      </c>
      <c r="C9" s="350"/>
      <c r="D9" s="350"/>
      <c r="E9" s="350"/>
      <c r="F9" s="350"/>
      <c r="G9" s="354">
        <f>'Regla de Gasto 1'!G9:H9</f>
        <v>204320</v>
      </c>
      <c r="H9" s="354"/>
      <c r="I9" s="1"/>
      <c r="J9" s="1"/>
      <c r="K9" s="1"/>
    </row>
    <row r="10" spans="1:34">
      <c r="A10" s="5"/>
      <c r="B10" s="350" t="s">
        <v>7</v>
      </c>
      <c r="C10" s="350"/>
      <c r="D10" s="350"/>
      <c r="E10" s="350"/>
      <c r="F10" s="350"/>
      <c r="G10" s="354">
        <f>'Regla de Gasto 1'!G10:H10</f>
        <v>47867.02</v>
      </c>
      <c r="H10" s="354"/>
      <c r="I10" s="1"/>
      <c r="J10" s="1"/>
      <c r="K10" s="1"/>
    </row>
    <row r="11" spans="1:34">
      <c r="A11" s="5"/>
      <c r="B11" s="312" t="s">
        <v>238</v>
      </c>
      <c r="C11" s="312"/>
      <c r="D11" s="312"/>
      <c r="E11" s="312"/>
      <c r="F11" s="312"/>
      <c r="G11" s="354">
        <f>'Regla de Gasto 1'!G11:H11</f>
        <v>0</v>
      </c>
      <c r="H11" s="354"/>
      <c r="I11" s="1"/>
      <c r="J11" s="1"/>
      <c r="K11" s="1"/>
    </row>
    <row r="12" spans="1:34">
      <c r="A12" s="5"/>
      <c r="B12" s="350" t="s">
        <v>8</v>
      </c>
      <c r="C12" s="350"/>
      <c r="D12" s="350"/>
      <c r="E12" s="350"/>
      <c r="F12" s="350"/>
      <c r="G12" s="354">
        <v>170000</v>
      </c>
      <c r="H12" s="354"/>
      <c r="I12" s="1"/>
      <c r="J12" s="1"/>
      <c r="K12" s="1"/>
    </row>
    <row r="13" spans="1:34">
      <c r="A13" s="5"/>
      <c r="B13" s="350" t="s">
        <v>9</v>
      </c>
      <c r="C13" s="350"/>
      <c r="D13" s="350"/>
      <c r="E13" s="350"/>
      <c r="F13" s="350"/>
      <c r="G13" s="354">
        <f>'Regla de Gasto 1'!G13:H13</f>
        <v>0</v>
      </c>
      <c r="H13" s="354"/>
      <c r="I13" s="1"/>
      <c r="J13" s="1"/>
      <c r="K13" s="1"/>
    </row>
    <row r="14" spans="1:34">
      <c r="A14" s="5"/>
      <c r="B14" s="358" t="s">
        <v>116</v>
      </c>
      <c r="C14" s="358"/>
      <c r="D14" s="358"/>
      <c r="E14" s="358"/>
      <c r="F14" s="358"/>
      <c r="G14" s="313">
        <f>SUM(G7:H13)</f>
        <v>4134311.81</v>
      </c>
      <c r="H14" s="313"/>
      <c r="I14" s="1"/>
      <c r="J14" s="1"/>
      <c r="K14" s="1"/>
    </row>
    <row r="15" spans="1:34">
      <c r="A15" s="5"/>
      <c r="B15" s="358" t="s">
        <v>6</v>
      </c>
      <c r="C15" s="358"/>
      <c r="D15" s="358"/>
      <c r="E15" s="358"/>
      <c r="F15" s="358"/>
      <c r="G15" s="354">
        <f>'Regla de Gasto 1'!G15:H15</f>
        <v>204320</v>
      </c>
      <c r="H15" s="354"/>
      <c r="I15" s="1"/>
      <c r="J15" s="1"/>
      <c r="K15" s="1"/>
    </row>
    <row r="16" spans="1:34">
      <c r="A16" s="5">
        <v>1</v>
      </c>
      <c r="B16" s="312" t="s">
        <v>117</v>
      </c>
      <c r="C16" s="312"/>
      <c r="D16" s="312"/>
      <c r="E16" s="312"/>
      <c r="F16" s="312"/>
      <c r="G16" s="322">
        <f>G14-G15</f>
        <v>3929991.81</v>
      </c>
      <c r="H16" s="323"/>
      <c r="I16" s="1"/>
      <c r="J16" s="1"/>
      <c r="K16" s="1"/>
    </row>
    <row r="17" spans="1:11">
      <c r="A17" s="5">
        <v>2</v>
      </c>
      <c r="B17" s="312" t="s">
        <v>118</v>
      </c>
      <c r="C17" s="312"/>
      <c r="D17" s="312"/>
      <c r="E17" s="312"/>
      <c r="F17" s="312"/>
      <c r="G17" s="364">
        <f>'Regla de Gasto 1'!G22:H22</f>
        <v>-96823.75</v>
      </c>
      <c r="H17" s="365"/>
      <c r="I17" s="1"/>
      <c r="J17" s="1"/>
      <c r="K17" s="1"/>
    </row>
    <row r="18" spans="1:11">
      <c r="A18" s="5">
        <v>3</v>
      </c>
      <c r="B18" s="312" t="s">
        <v>10</v>
      </c>
      <c r="C18" s="312"/>
      <c r="D18" s="312"/>
      <c r="E18" s="312"/>
      <c r="F18" s="312"/>
      <c r="G18" s="354">
        <f>'Regla de Gasto 1'!G36:H36</f>
        <v>0</v>
      </c>
      <c r="H18" s="354"/>
      <c r="I18" s="1"/>
      <c r="J18" s="1"/>
      <c r="K18" s="1"/>
    </row>
    <row r="19" spans="1:11" ht="30" customHeight="1">
      <c r="A19" s="5">
        <v>4</v>
      </c>
      <c r="B19" s="359" t="s">
        <v>119</v>
      </c>
      <c r="C19" s="312"/>
      <c r="D19" s="312"/>
      <c r="E19" s="312"/>
      <c r="F19" s="312"/>
      <c r="G19" s="360"/>
      <c r="H19" s="360"/>
      <c r="I19" s="1"/>
      <c r="J19" s="1"/>
      <c r="K19" s="1"/>
    </row>
    <row r="20" spans="1:11">
      <c r="D20" s="325" t="s">
        <v>121</v>
      </c>
      <c r="E20" s="325"/>
      <c r="F20" s="325"/>
      <c r="G20" s="330">
        <f>G16+G17-G18-G19</f>
        <v>3833168.06</v>
      </c>
      <c r="H20" s="331"/>
    </row>
    <row r="22" spans="1:11">
      <c r="A22" s="5"/>
      <c r="B22" s="366" t="s">
        <v>252</v>
      </c>
      <c r="C22" s="367"/>
      <c r="D22" s="367"/>
      <c r="E22" s="367"/>
      <c r="F22" s="248">
        <f>C2</f>
        <v>2017</v>
      </c>
      <c r="G22" s="361">
        <v>0</v>
      </c>
      <c r="H22" s="362"/>
    </row>
    <row r="23" spans="1:11" ht="27" customHeight="1">
      <c r="A23" s="5"/>
      <c r="B23" s="351" t="s">
        <v>68</v>
      </c>
      <c r="C23" s="297"/>
      <c r="D23" s="297"/>
      <c r="E23" s="297"/>
      <c r="F23" s="297"/>
      <c r="G23" s="341">
        <f>G20*(1+G22)</f>
        <v>3833168.06</v>
      </c>
      <c r="H23" s="341"/>
      <c r="I23" s="7"/>
    </row>
    <row r="24" spans="1:11" ht="27.75" customHeight="1">
      <c r="A24" s="5">
        <v>5</v>
      </c>
      <c r="B24" s="351" t="s">
        <v>122</v>
      </c>
      <c r="C24" s="352"/>
      <c r="D24" s="352"/>
      <c r="E24" s="352"/>
      <c r="F24" s="352"/>
      <c r="G24" s="342">
        <f>'Regla de Gasto 1'!G54:H54</f>
        <v>0</v>
      </c>
      <c r="H24" s="342"/>
      <c r="J24" s="7"/>
    </row>
    <row r="25" spans="1:11" ht="31.5" customHeight="1">
      <c r="A25" s="5">
        <v>6</v>
      </c>
      <c r="B25" s="351" t="s">
        <v>123</v>
      </c>
      <c r="C25" s="352"/>
      <c r="D25" s="352"/>
      <c r="E25" s="352"/>
      <c r="F25" s="352"/>
      <c r="G25" s="342">
        <f>'Regla de Gasto 1'!G67:H67</f>
        <v>0</v>
      </c>
      <c r="H25" s="342"/>
    </row>
    <row r="26" spans="1:11" ht="31.5" customHeight="1">
      <c r="A26" s="5">
        <v>7</v>
      </c>
      <c r="B26" s="353" t="s">
        <v>245</v>
      </c>
      <c r="C26" s="352"/>
      <c r="D26" s="352"/>
      <c r="E26" s="352"/>
      <c r="F26" s="352"/>
      <c r="G26" s="342">
        <f>'Regla de Gasto 1'!G82:H82</f>
        <v>0</v>
      </c>
      <c r="H26" s="342"/>
    </row>
    <row r="27" spans="1:11">
      <c r="A27" s="5"/>
      <c r="B27" s="325" t="s">
        <v>243</v>
      </c>
      <c r="C27" s="325"/>
      <c r="D27" s="325"/>
      <c r="E27" s="325"/>
      <c r="F27" s="325"/>
      <c r="G27" s="343">
        <f>G23+G24-G25+G26</f>
        <v>3833168.06</v>
      </c>
      <c r="H27" s="344"/>
      <c r="K27" s="251">
        <f>'[1]Gastos 2017'!$D$494</f>
        <v>23455.38</v>
      </c>
    </row>
    <row r="29" spans="1:11">
      <c r="A29" s="298" t="s">
        <v>2</v>
      </c>
      <c r="B29" s="298"/>
      <c r="C29" s="298"/>
      <c r="D29" s="298"/>
      <c r="E29" s="298"/>
      <c r="F29" s="298"/>
      <c r="G29" s="298"/>
      <c r="H29" s="298"/>
    </row>
    <row r="30" spans="1:11">
      <c r="G30" s="84" t="s">
        <v>201</v>
      </c>
      <c r="H30" s="85">
        <f>C2</f>
        <v>2017</v>
      </c>
    </row>
    <row r="31" spans="1:11">
      <c r="A31" s="5"/>
      <c r="B31" s="350" t="s">
        <v>3</v>
      </c>
      <c r="C31" s="350"/>
      <c r="D31" s="350"/>
      <c r="E31" s="350"/>
      <c r="F31" s="350"/>
      <c r="G31" s="354">
        <f>'Regla de Gasto 1'!G91:H91</f>
        <v>2452831.54</v>
      </c>
      <c r="H31" s="354"/>
    </row>
    <row r="32" spans="1:11">
      <c r="A32" s="5"/>
      <c r="B32" s="350" t="s">
        <v>5</v>
      </c>
      <c r="C32" s="350"/>
      <c r="D32" s="350"/>
      <c r="E32" s="350"/>
      <c r="F32" s="350"/>
      <c r="G32" s="354">
        <f>'Regla de Gasto 1'!G92:H92</f>
        <v>1384988</v>
      </c>
      <c r="H32" s="354"/>
    </row>
    <row r="33" spans="1:11">
      <c r="A33" s="5"/>
      <c r="B33" s="350" t="s">
        <v>4</v>
      </c>
      <c r="C33" s="350"/>
      <c r="D33" s="350"/>
      <c r="E33" s="350"/>
      <c r="F33" s="350"/>
      <c r="G33" s="354">
        <f>'Regla de Gasto 1'!G93:H93</f>
        <v>170253.52</v>
      </c>
      <c r="H33" s="354"/>
    </row>
    <row r="34" spans="1:11">
      <c r="A34" s="5"/>
      <c r="B34" s="350" t="s">
        <v>7</v>
      </c>
      <c r="C34" s="350"/>
      <c r="D34" s="350"/>
      <c r="E34" s="350"/>
      <c r="F34" s="350"/>
      <c r="G34" s="354">
        <f>'Regla de Gasto 1'!G94:H94</f>
        <v>28130.34</v>
      </c>
      <c r="H34" s="354"/>
    </row>
    <row r="35" spans="1:11">
      <c r="A35" s="5"/>
      <c r="B35" s="355" t="s">
        <v>237</v>
      </c>
      <c r="C35" s="356"/>
      <c r="D35" s="356"/>
      <c r="E35" s="356"/>
      <c r="F35" s="357"/>
      <c r="G35" s="354">
        <f>'Regla de Gasto 1'!G95:H95</f>
        <v>90000</v>
      </c>
      <c r="H35" s="354"/>
    </row>
    <row r="36" spans="1:11">
      <c r="A36" s="5"/>
      <c r="B36" s="350" t="s">
        <v>8</v>
      </c>
      <c r="C36" s="350"/>
      <c r="D36" s="350"/>
      <c r="E36" s="350"/>
      <c r="F36" s="350"/>
      <c r="G36" s="354">
        <f>'Regla de Gasto 1'!G96:H96</f>
        <v>170000</v>
      </c>
      <c r="H36" s="354"/>
    </row>
    <row r="37" spans="1:11">
      <c r="A37" s="5"/>
      <c r="B37" s="350" t="s">
        <v>9</v>
      </c>
      <c r="C37" s="350"/>
      <c r="D37" s="350"/>
      <c r="E37" s="350"/>
      <c r="F37" s="350"/>
      <c r="G37" s="354">
        <f>'Regla de Gasto 1'!G97:H97</f>
        <v>0</v>
      </c>
      <c r="H37" s="354"/>
    </row>
    <row r="38" spans="1:11">
      <c r="A38" s="5"/>
      <c r="B38" s="358" t="s">
        <v>116</v>
      </c>
      <c r="C38" s="358"/>
      <c r="D38" s="358"/>
      <c r="E38" s="358"/>
      <c r="F38" s="358"/>
      <c r="G38" s="313">
        <f>SUM(G31:H37)</f>
        <v>4296203.4000000004</v>
      </c>
      <c r="H38" s="313"/>
    </row>
    <row r="39" spans="1:11">
      <c r="A39" s="5"/>
      <c r="B39" s="358" t="s">
        <v>6</v>
      </c>
      <c r="C39" s="358"/>
      <c r="D39" s="358"/>
      <c r="E39" s="358"/>
      <c r="F39" s="358"/>
      <c r="G39" s="354">
        <f>'Regla de Gasto 1'!G99:H99</f>
        <v>170253.52</v>
      </c>
      <c r="H39" s="354"/>
    </row>
    <row r="40" spans="1:11">
      <c r="A40" s="5">
        <v>8</v>
      </c>
      <c r="B40" s="312" t="s">
        <v>117</v>
      </c>
      <c r="C40" s="312"/>
      <c r="D40" s="312"/>
      <c r="E40" s="312"/>
      <c r="F40" s="312"/>
      <c r="G40" s="313">
        <f>G38-G39</f>
        <v>4125949.8800000004</v>
      </c>
      <c r="H40" s="313"/>
    </row>
    <row r="41" spans="1:11">
      <c r="A41" s="5">
        <v>9</v>
      </c>
      <c r="B41" s="312" t="s">
        <v>118</v>
      </c>
      <c r="C41" s="312"/>
      <c r="D41" s="312"/>
      <c r="E41" s="312"/>
      <c r="F41" s="312"/>
      <c r="G41" s="354">
        <f>'Regla de Gasto 1'!G106:H106</f>
        <v>-310608.3719357372</v>
      </c>
      <c r="H41" s="354"/>
    </row>
    <row r="42" spans="1:11">
      <c r="A42" s="5">
        <v>10</v>
      </c>
      <c r="B42" s="312" t="s">
        <v>10</v>
      </c>
      <c r="C42" s="312"/>
      <c r="D42" s="312"/>
      <c r="E42" s="312"/>
      <c r="F42" s="312"/>
      <c r="G42" s="354">
        <f>'Regla de Gasto 1'!G120:H120</f>
        <v>0</v>
      </c>
      <c r="H42" s="354"/>
    </row>
    <row r="43" spans="1:11" ht="24" customHeight="1">
      <c r="A43" s="5">
        <v>11</v>
      </c>
      <c r="B43" s="359" t="s">
        <v>119</v>
      </c>
      <c r="C43" s="312"/>
      <c r="D43" s="312"/>
      <c r="E43" s="312"/>
      <c r="F43" s="312"/>
      <c r="G43" s="363"/>
      <c r="H43" s="363"/>
      <c r="K43" s="249">
        <f>G44-G27</f>
        <v>-17826.551935737021</v>
      </c>
    </row>
    <row r="44" spans="1:11">
      <c r="D44" s="325" t="s">
        <v>244</v>
      </c>
      <c r="E44" s="325"/>
      <c r="F44" s="325"/>
      <c r="G44" s="330">
        <f>G40+G41-G42-G43</f>
        <v>3815341.508064263</v>
      </c>
      <c r="H44" s="331"/>
    </row>
    <row r="46" spans="1:11" ht="30" customHeight="1">
      <c r="B46" s="345" t="s">
        <v>125</v>
      </c>
      <c r="C46" s="346"/>
      <c r="D46" s="346"/>
      <c r="E46" s="346"/>
      <c r="F46" s="346"/>
      <c r="G46" s="344" t="str">
        <f>IF(G27&gt;=G44,"CUMPLE","INCUMPLE")</f>
        <v>CUMPLE</v>
      </c>
      <c r="H46" s="344"/>
    </row>
    <row r="47" spans="1:11" ht="45" customHeight="1">
      <c r="B47" s="324" t="s">
        <v>250</v>
      </c>
      <c r="C47" s="324"/>
      <c r="D47" s="324"/>
      <c r="E47" s="324"/>
      <c r="F47" s="324"/>
      <c r="G47" s="348">
        <f>(G44/G20)-1</f>
        <v>-4.65060536264017E-3</v>
      </c>
      <c r="H47" s="348"/>
    </row>
    <row r="48" spans="1:11" ht="21.75" customHeight="1">
      <c r="B48" s="14"/>
      <c r="C48" s="14"/>
      <c r="D48" s="14"/>
      <c r="E48" s="14"/>
      <c r="F48" s="14"/>
      <c r="G48" s="15"/>
      <c r="H48" s="15"/>
    </row>
    <row r="50" spans="1:8">
      <c r="A50" s="5"/>
      <c r="B50" s="345" t="s">
        <v>126</v>
      </c>
      <c r="C50" s="346"/>
      <c r="D50" s="346"/>
      <c r="E50" s="346"/>
      <c r="F50" s="346"/>
      <c r="G50" s="347">
        <f xml:space="preserve"> SUM(G51:H53)</f>
        <v>4003421.58</v>
      </c>
      <c r="H50" s="348"/>
    </row>
    <row r="51" spans="1:8">
      <c r="A51" s="5"/>
      <c r="B51" s="338" t="s">
        <v>69</v>
      </c>
      <c r="C51" s="338"/>
      <c r="D51" s="338"/>
      <c r="E51" s="338"/>
      <c r="F51" s="338"/>
      <c r="G51" s="349">
        <f>G27</f>
        <v>3833168.06</v>
      </c>
      <c r="H51" s="349"/>
    </row>
    <row r="52" spans="1:8">
      <c r="A52" s="5">
        <v>12</v>
      </c>
      <c r="B52" s="338" t="s">
        <v>248</v>
      </c>
      <c r="C52" s="338"/>
      <c r="D52" s="338"/>
      <c r="E52" s="338"/>
      <c r="F52" s="338"/>
      <c r="G52" s="339">
        <f>G39</f>
        <v>170253.52</v>
      </c>
      <c r="H52" s="340"/>
    </row>
    <row r="53" spans="1:8" ht="25.5" customHeight="1">
      <c r="A53" s="5">
        <v>13</v>
      </c>
      <c r="B53" s="337" t="s">
        <v>249</v>
      </c>
      <c r="C53" s="338"/>
      <c r="D53" s="338"/>
      <c r="E53" s="338"/>
      <c r="F53" s="338"/>
      <c r="G53" s="339">
        <f>G42</f>
        <v>0</v>
      </c>
      <c r="H53" s="340"/>
    </row>
    <row r="56" spans="1:8" ht="15.75">
      <c r="B56" s="16" t="s">
        <v>127</v>
      </c>
    </row>
    <row r="57" spans="1:8" ht="15.75">
      <c r="B57" s="16"/>
    </row>
    <row r="58" spans="1:8">
      <c r="B58" s="17" t="s">
        <v>247</v>
      </c>
    </row>
  </sheetData>
  <mergeCells count="84">
    <mergeCell ref="B1:C1"/>
    <mergeCell ref="G42:H42"/>
    <mergeCell ref="B17:F17"/>
    <mergeCell ref="G17:H17"/>
    <mergeCell ref="D20:F20"/>
    <mergeCell ref="B39:F39"/>
    <mergeCell ref="B22:E22"/>
    <mergeCell ref="B40:F40"/>
    <mergeCell ref="G31:H31"/>
    <mergeCell ref="B41:F41"/>
    <mergeCell ref="B37:F37"/>
    <mergeCell ref="G37:H37"/>
    <mergeCell ref="G39:H39"/>
    <mergeCell ref="B42:F42"/>
    <mergeCell ref="B33:F33"/>
    <mergeCell ref="G33:H33"/>
    <mergeCell ref="B38:F38"/>
    <mergeCell ref="G38:H38"/>
    <mergeCell ref="G35:H35"/>
    <mergeCell ref="B43:F43"/>
    <mergeCell ref="G43:H43"/>
    <mergeCell ref="G44:H44"/>
    <mergeCell ref="B46:F46"/>
    <mergeCell ref="D44:F44"/>
    <mergeCell ref="G6:H6"/>
    <mergeCell ref="G8:H8"/>
    <mergeCell ref="G9:H9"/>
    <mergeCell ref="G7:H7"/>
    <mergeCell ref="B32:F32"/>
    <mergeCell ref="G32:H32"/>
    <mergeCell ref="B23:F23"/>
    <mergeCell ref="B14:F14"/>
    <mergeCell ref="G14:H14"/>
    <mergeCell ref="B7:F7"/>
    <mergeCell ref="B8:F8"/>
    <mergeCell ref="B9:F9"/>
    <mergeCell ref="B16:F16"/>
    <mergeCell ref="G18:H18"/>
    <mergeCell ref="B24:F24"/>
    <mergeCell ref="G15:H15"/>
    <mergeCell ref="B18:F18"/>
    <mergeCell ref="G10:H10"/>
    <mergeCell ref="G12:H12"/>
    <mergeCell ref="B13:F13"/>
    <mergeCell ref="B15:F15"/>
    <mergeCell ref="G13:H13"/>
    <mergeCell ref="B19:F19"/>
    <mergeCell ref="G19:H19"/>
    <mergeCell ref="B11:F11"/>
    <mergeCell ref="G11:H11"/>
    <mergeCell ref="G22:H22"/>
    <mergeCell ref="G16:H16"/>
    <mergeCell ref="B25:F25"/>
    <mergeCell ref="B26:F26"/>
    <mergeCell ref="G26:H26"/>
    <mergeCell ref="G20:H20"/>
    <mergeCell ref="G47:H47"/>
    <mergeCell ref="B47:F47"/>
    <mergeCell ref="B34:F34"/>
    <mergeCell ref="G34:H34"/>
    <mergeCell ref="B36:F36"/>
    <mergeCell ref="G36:H36"/>
    <mergeCell ref="G40:H40"/>
    <mergeCell ref="G41:H41"/>
    <mergeCell ref="B31:F31"/>
    <mergeCell ref="B35:F35"/>
    <mergeCell ref="G46:H46"/>
    <mergeCell ref="B27:F27"/>
    <mergeCell ref="A4:H4"/>
    <mergeCell ref="A29:H29"/>
    <mergeCell ref="B53:F53"/>
    <mergeCell ref="G53:H53"/>
    <mergeCell ref="G23:H23"/>
    <mergeCell ref="G24:H24"/>
    <mergeCell ref="G25:H25"/>
    <mergeCell ref="G27:H27"/>
    <mergeCell ref="B50:F50"/>
    <mergeCell ref="G50:H50"/>
    <mergeCell ref="B51:F51"/>
    <mergeCell ref="G51:H51"/>
    <mergeCell ref="B52:F52"/>
    <mergeCell ref="G52:H52"/>
    <mergeCell ref="B10:F10"/>
    <mergeCell ref="B12:F12"/>
  </mergeCells>
  <hyperlinks>
    <hyperlink ref="B58" r:id="rId1"/>
  </hyperlinks>
  <pageMargins left="0.70866141732283472" right="0.70866141732283472" top="1.05" bottom="0.98" header="0.31496062992125984" footer="0.31496062992125984"/>
  <pageSetup paperSize="9" orientation="landscape" verticalDpi="300" r:id="rId2"/>
  <legacyDrawing r:id="rId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Resumen Capítulos</vt:lpstr>
      <vt:lpstr>Valores Atípicos</vt:lpstr>
      <vt:lpstr>Inejecución</vt:lpstr>
      <vt:lpstr>Estabilidad Presupuestaria</vt:lpstr>
      <vt:lpstr>Regla de Gasto 1</vt:lpstr>
      <vt:lpstr>Regla de Gasto 2</vt:lpstr>
      <vt:lpstr>Hoja1</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xp</cp:lastModifiedBy>
  <cp:lastPrinted>2016-12-01T10:33:57Z</cp:lastPrinted>
  <dcterms:created xsi:type="dcterms:W3CDTF">2012-09-19T09:16:53Z</dcterms:created>
  <dcterms:modified xsi:type="dcterms:W3CDTF">2017-01-10T11:46:17Z</dcterms:modified>
</cp:coreProperties>
</file>